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62F2ACE7-D37A-4BDF-BC3F-235A4A741A4F}" xr6:coauthVersionLast="47" xr6:coauthVersionMax="47" xr10:uidLastSave="{00000000-0000-0000-0000-000000000000}"/>
  <bookViews>
    <workbookView xWindow="2268" yWindow="2268" windowWidth="17280" windowHeight="8964"/>
  </bookViews>
  <sheets>
    <sheet name="Species-Climate" sheetId="9" r:id="rId1"/>
    <sheet name="HUC040602Lake MichiganDshort" sheetId="8" r:id="rId2"/>
    <sheet name="Definitions-short" sheetId="2" r:id="rId3"/>
    <sheet name="Questions of tables" sheetId="3" r:id="rId4"/>
    <sheet name="Interpretations" sheetId="4" r:id="rId5"/>
    <sheet name="Species Selection Options " sheetId="5" r:id="rId6"/>
    <sheet name="References" sheetId="6" r:id="rId7"/>
    <sheet name="HUC040602Lake MichiganDist-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2" i="1"/>
</calcChain>
</file>

<file path=xl/sharedStrings.xml><?xml version="1.0" encoding="utf-8"?>
<sst xmlns="http://schemas.openxmlformats.org/spreadsheetml/2006/main" count="1858" uniqueCount="462">
  <si>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</si>
  <si>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</si>
  <si>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</si>
  <si>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</si>
  <si>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</si>
  <si>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</si>
  <si>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</si>
  <si>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</si>
  <si>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</si>
  <si>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</si>
  <si>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</si>
  <si>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</si>
  <si>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</si>
  <si>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</si>
  <si>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</si>
  <si>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</si>
  <si>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</si>
  <si>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</si>
  <si>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</si>
  <si>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</si>
  <si>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</si>
  <si>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</si>
  <si>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</si>
  <si>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</si>
  <si>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</si>
  <si>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</si>
  <si>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</si>
  <si>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</si>
  <si>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</si>
  <si>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</si>
  <si>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</si>
  <si>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</si>
  <si>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</si>
  <si>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</si>
  <si>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</si>
  <si>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</si>
  <si>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NA</t>
  </si>
  <si>
    <t>New Habitat</t>
  </si>
  <si>
    <t>COL</t>
  </si>
  <si>
    <t>INS FTK DRO</t>
  </si>
  <si>
    <t>Absent</t>
  </si>
  <si>
    <t>Likely +</t>
  </si>
  <si>
    <t>eastern redcedar</t>
  </si>
  <si>
    <t>Juniperus virginiana</t>
  </si>
  <si>
    <t>WDH</t>
  </si>
  <si>
    <t>Medium</t>
  </si>
  <si>
    <t>DRO</t>
  </si>
  <si>
    <t>FTK COL INS</t>
  </si>
  <si>
    <t>tamarack (native)</t>
  </si>
  <si>
    <t>Larix laricina</t>
  </si>
  <si>
    <t>NSH</t>
  </si>
  <si>
    <t>white spruce</t>
  </si>
  <si>
    <t>Picea glauca</t>
  </si>
  <si>
    <t>NSL</t>
  </si>
  <si>
    <t>INS</t>
  </si>
  <si>
    <t>jack pine</t>
  </si>
  <si>
    <t>Pinus banksiana</t>
  </si>
  <si>
    <t>COL INS</t>
  </si>
  <si>
    <t>slash pine</t>
  </si>
  <si>
    <t>Pinus elliottii</t>
  </si>
  <si>
    <t>DISP FTK</t>
  </si>
  <si>
    <t>red pine</t>
  </si>
  <si>
    <t>Pinus resinosa</t>
  </si>
  <si>
    <t>INS COL DISP</t>
  </si>
  <si>
    <t>eastern white pine</t>
  </si>
  <si>
    <t>Pinus strobus</t>
  </si>
  <si>
    <t>DISP</t>
  </si>
  <si>
    <t>DRO FTK INS</t>
  </si>
  <si>
    <t>loblolly pine</t>
  </si>
  <si>
    <t>Pinus taeda</t>
  </si>
  <si>
    <t>EHS</t>
  </si>
  <si>
    <t>INS INP DRO COL</t>
  </si>
  <si>
    <t>northern white-cedar</t>
  </si>
  <si>
    <t>Thuja occidentalis</t>
  </si>
  <si>
    <t>WSH</t>
  </si>
  <si>
    <t>FTK</t>
  </si>
  <si>
    <t>eastern hemlock</t>
  </si>
  <si>
    <t>Tsuga canadensis</t>
  </si>
  <si>
    <t>No change</t>
  </si>
  <si>
    <t>Sm. dec.</t>
  </si>
  <si>
    <t>INS DRO</t>
  </si>
  <si>
    <t>Rare</t>
  </si>
  <si>
    <t>Poor</t>
  </si>
  <si>
    <t>Very Poor</t>
  </si>
  <si>
    <t>striped maple</t>
  </si>
  <si>
    <t>Acer pensylvanicum</t>
  </si>
  <si>
    <t>Unknown</t>
  </si>
  <si>
    <t>COL SES</t>
  </si>
  <si>
    <t>Modeled</t>
  </si>
  <si>
    <t>red maple</t>
  </si>
  <si>
    <t>Acer rubrum</t>
  </si>
  <si>
    <t>SES EHS ESP COL DISP</t>
  </si>
  <si>
    <t>silver maple</t>
  </si>
  <si>
    <t>Acer saccharinum</t>
  </si>
  <si>
    <t>Low</t>
  </si>
  <si>
    <t>DISP SES COL</t>
  </si>
  <si>
    <t>DRO FTK</t>
  </si>
  <si>
    <t>sugar maple</t>
  </si>
  <si>
    <t>Acer saccharum</t>
  </si>
  <si>
    <t>COL EHS</t>
  </si>
  <si>
    <t>Fair</t>
  </si>
  <si>
    <t>Infill +</t>
  </si>
  <si>
    <t>yellow birch</t>
  </si>
  <si>
    <t>Betula alleghaniensis</t>
  </si>
  <si>
    <t>NDL</t>
  </si>
  <si>
    <t>FTK INS DISE</t>
  </si>
  <si>
    <t>paper birch</t>
  </si>
  <si>
    <t>Betula papyrifera</t>
  </si>
  <si>
    <t>FRG DISP EHS</t>
  </si>
  <si>
    <t>FTK COL INS DRO</t>
  </si>
  <si>
    <t>pignut hickory</t>
  </si>
  <si>
    <t>Carya glabra</t>
  </si>
  <si>
    <t>WDL</t>
  </si>
  <si>
    <t>pecan</t>
  </si>
  <si>
    <t>Carya illinoinensis</t>
  </si>
  <si>
    <t>FTK INS COL</t>
  </si>
  <si>
    <t>black hickory</t>
  </si>
  <si>
    <t>Carya texana</t>
  </si>
  <si>
    <t>EHS COL</t>
  </si>
  <si>
    <t>mockernut hickory</t>
  </si>
  <si>
    <t>Carya alba</t>
  </si>
  <si>
    <t>sugarberry</t>
  </si>
  <si>
    <t>Celtis laevigata</t>
  </si>
  <si>
    <t>flowering dogwood</t>
  </si>
  <si>
    <t>Cornus florida</t>
  </si>
  <si>
    <t>American beech</t>
  </si>
  <si>
    <t>Fagus grandifolia</t>
  </si>
  <si>
    <t>INS FTK</t>
  </si>
  <si>
    <t>white ash</t>
  </si>
  <si>
    <t>Fraxinus americana</t>
  </si>
  <si>
    <t>INS FTK COL</t>
  </si>
  <si>
    <t>black ash</t>
  </si>
  <si>
    <t>Fraxinus nigra</t>
  </si>
  <si>
    <t>INS COL DISP DRO SES FTK ESP</t>
  </si>
  <si>
    <t>green ash</t>
  </si>
  <si>
    <t>Fraxinus pennsylvanica</t>
  </si>
  <si>
    <t>black walnut</t>
  </si>
  <si>
    <t>Juglans nigra</t>
  </si>
  <si>
    <t>SES</t>
  </si>
  <si>
    <t>COL DRO</t>
  </si>
  <si>
    <t>Migrate +</t>
  </si>
  <si>
    <t>sweetgum</t>
  </si>
  <si>
    <t>Liquidambar styraciflua</t>
  </si>
  <si>
    <t>VRE EHS</t>
  </si>
  <si>
    <t>FTK COL DRO</t>
  </si>
  <si>
    <t>yellow-poplar</t>
  </si>
  <si>
    <t>Liriodendron tulipifera</t>
  </si>
  <si>
    <t>SES DISP EHS</t>
  </si>
  <si>
    <t>INP</t>
  </si>
  <si>
    <t>blackgum</t>
  </si>
  <si>
    <t>Nyssa sylvatica</t>
  </si>
  <si>
    <t>COL FTK</t>
  </si>
  <si>
    <t>eastern hophornbeam; ironwood</t>
  </si>
  <si>
    <t>Ostrya virginiana</t>
  </si>
  <si>
    <t>WSL</t>
  </si>
  <si>
    <t>COL EHS TGR</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</si>
  <si>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</si>
  <si>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</si>
  <si>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</si>
  <si>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</si>
  <si>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</si>
  <si>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</si>
  <si>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</si>
  <si>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</si>
  <si>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</si>
  <si>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</si>
  <si>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</si>
  <si>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</si>
  <si>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</si>
  <si>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</si>
  <si>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</si>
  <si>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</si>
  <si>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</si>
  <si>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</si>
  <si>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</si>
  <si>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</si>
  <si>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</si>
  <si>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Good</t>
  </si>
  <si>
    <t>swamp white oak</t>
  </si>
  <si>
    <t>Quercus bicolor</t>
  </si>
  <si>
    <t>bur oak</t>
  </si>
  <si>
    <t>Quercus macrocarpa</t>
  </si>
  <si>
    <t>blackjack oak</t>
  </si>
  <si>
    <t>Quercus marilandica</t>
  </si>
  <si>
    <t>DRO SES FRG VRE</t>
  </si>
  <si>
    <t>pin oak</t>
  </si>
  <si>
    <t>Quercus palustris</t>
  </si>
  <si>
    <t>FTK COL INS DISE</t>
  </si>
  <si>
    <t>northern red oak</t>
  </si>
  <si>
    <t>Quercus rubra</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</si>
  <si>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</si>
  <si>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</si>
  <si>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</si>
  <si>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</si>
  <si>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</si>
  <si>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</si>
  <si>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</si>
  <si>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</si>
  <si>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</si>
  <si>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</si>
  <si>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</si>
  <si>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</si>
  <si>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</si>
  <si>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</si>
  <si>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</si>
  <si>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</si>
  <si>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</si>
  <si>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</si>
  <si>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</si>
  <si>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</si>
  <si>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</si>
  <si>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</si>
  <si>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</si>
  <si>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</si>
  <si>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</si>
  <si>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</si>
  <si>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</si>
  <si>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</si>
  <si>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</si>
  <si>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</si>
  <si>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</si>
  <si>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</si>
  <si>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</si>
  <si>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</si>
  <si>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</si>
  <si>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</si>
  <si>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</si>
  <si>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</si>
  <si>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</si>
  <si>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</si>
  <si>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</si>
  <si>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</si>
  <si>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</si>
  <si>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</si>
  <si>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</si>
  <si>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</si>
  <si>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</si>
  <si>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</si>
  <si>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</si>
  <si>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</si>
  <si>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</si>
  <si>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</si>
  <si>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</si>
  <si>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</si>
  <si>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</si>
  <si>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</si>
  <si>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</si>
  <si>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</si>
  <si>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</si>
  <si>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</si>
  <si>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</si>
  <si>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</si>
  <si>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</si>
  <si>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</si>
  <si>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</si>
  <si>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</si>
  <si>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</si>
  <si>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</si>
  <si>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</si>
  <si>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</si>
  <si>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</si>
  <si>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</si>
  <si>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</si>
  <si>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</si>
  <si>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</si>
  <si>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</si>
  <si>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</si>
  <si>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</si>
  <si>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</si>
  <si>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</si>
  <si>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</si>
  <si>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</si>
  <si>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</si>
  <si>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</si>
  <si>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</si>
  <si>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</si>
  <si>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</si>
  <si>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</si>
  <si>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</si>
  <si>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</si>
  <si>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</si>
  <si>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</si>
  <si>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</si>
  <si>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</si>
  <si>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</si>
  <si>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</si>
  <si>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</si>
  <si>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</si>
  <si>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</si>
  <si>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</si>
  <si>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</si>
  <si>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</si>
  <si>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</si>
  <si>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</si>
  <si>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</si>
  <si>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</si>
  <si>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</si>
  <si>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</si>
  <si>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</si>
  <si>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</si>
  <si>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</si>
  <si>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</si>
  <si>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</si>
  <si>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</si>
  <si>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</si>
  <si>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</si>
  <si>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</si>
  <si>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</si>
  <si>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</si>
  <si>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</si>
  <si>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</si>
  <si>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</si>
  <si>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</si>
  <si>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</si>
  <si>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</si>
  <si>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</si>
  <si>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</si>
  <si>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</si>
  <si>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</si>
  <si>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</si>
  <si>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</si>
  <si>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</si>
  <si>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</si>
  <si>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</si>
  <si>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</si>
  <si>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</si>
  <si>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</si>
  <si>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</si>
  <si>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</si>
  <si>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</si>
  <si>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</si>
  <si>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</si>
  <si>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</si>
  <si>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</si>
  <si>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</si>
  <si>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</si>
  <si>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</si>
  <si>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</si>
  <si>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</si>
  <si>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</si>
  <si>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</si>
  <si>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</si>
  <si>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</si>
  <si>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</si>
  <si>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</si>
  <si>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</si>
  <si>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</si>
  <si>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</si>
  <si>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</si>
  <si>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</si>
  <si>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</si>
  <si>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</si>
  <si>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</si>
  <si>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</si>
  <si>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</si>
  <si>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</si>
  <si>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</si>
  <si>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</si>
  <si>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</si>
  <si>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</si>
  <si>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</si>
  <si>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</si>
  <si>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</si>
  <si>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</si>
  <si>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</si>
  <si>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</si>
  <si>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</si>
  <si>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</si>
  <si>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</si>
  <si>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</si>
  <si>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</si>
  <si>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</si>
  <si>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</si>
  <si>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</si>
  <si>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</si>
  <si>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</si>
  <si>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</si>
  <si>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</si>
  <si>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</si>
  <si>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</si>
  <si>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</si>
  <si>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</si>
  <si>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</si>
  <si>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</si>
  <si>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</si>
  <si>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</si>
  <si>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</si>
  <si>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</si>
  <si>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</si>
  <si>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</si>
  <si>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</si>
  <si>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</si>
  <si>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</si>
  <si>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</si>
  <si>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</si>
  <si>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</si>
  <si>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</si>
  <si>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</si>
  <si>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</si>
  <si>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</si>
  <si>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</si>
  <si>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</si>
  <si>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</si>
  <si>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</si>
  <si>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</si>
  <si>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</si>
  <si>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</si>
  <si>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</si>
  <si>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</si>
  <si>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</si>
  <si>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</si>
  <si>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</si>
  <si>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</si>
  <si>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</si>
  <si>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</si>
  <si>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</si>
  <si>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</si>
  <si>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</si>
  <si>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</si>
  <si>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</si>
  <si>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</si>
  <si>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</si>
  <si>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</si>
  <si>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</si>
  <si>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</si>
  <si>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</si>
  <si>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</si>
  <si>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</si>
  <si>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</si>
  <si>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</si>
  <si>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</si>
  <si>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</si>
  <si>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</si>
  <si>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Very Good</t>
  </si>
  <si>
    <t>Likely</t>
  </si>
  <si>
    <t>Oak</t>
  </si>
  <si>
    <t>Common</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</si>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</sst>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3" totalsRowShown="0" headerRowDxfId="97">
  <autoFilter ref="A1:Q5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3" totalsRowShown="0">
  <autoFilter ref="A1:BG5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412</v>
      </c>
      <c r="D1" s="19" t="s">
        <v>413</v>
      </c>
      <c r="F1" s="25" t="s">
        <v>414</v>
      </c>
    </row>
    <row r="2" spans="1:22" x14ac:dyDescent="0.3">
      <c r="B2" s="25" t="s">
        <v>415</v>
      </c>
      <c r="C2">
        <v>58205.41</v>
      </c>
      <c r="D2">
        <v>22473.2252118</v>
      </c>
      <c r="F2" s="26">
        <v>12</v>
      </c>
    </row>
    <row r="3" spans="1:22" x14ac:dyDescent="0.3">
      <c r="A3" s="30" t="s">
        <v>416</v>
      </c>
      <c r="B3" s="30"/>
      <c r="C3" s="30"/>
    </row>
    <row r="4" spans="1:22" x14ac:dyDescent="0.3">
      <c r="A4" s="30"/>
      <c r="B4" s="30"/>
      <c r="C4" s="30"/>
    </row>
    <row r="5" spans="1:22" x14ac:dyDescent="0.3">
      <c r="B5" t="s">
        <v>460</v>
      </c>
    </row>
    <row r="7" spans="1:22" x14ac:dyDescent="0.3">
      <c r="A7" s="19" t="s">
        <v>417</v>
      </c>
      <c r="B7" s="19" t="s">
        <v>418</v>
      </c>
      <c r="K7" t="s">
        <v>419</v>
      </c>
      <c r="P7" t="s">
        <v>420</v>
      </c>
      <c r="T7" t="s">
        <v>421</v>
      </c>
    </row>
    <row r="8" spans="1:22" x14ac:dyDescent="0.3">
      <c r="A8" s="25" t="s">
        <v>422</v>
      </c>
      <c r="B8" s="19">
        <f>COUNTIFS('HUC040602Lake MichiganDshort'!F:F, "&gt;0", 'HUC040602Lake MichiganDshort'!B:B, "Fraxinus *")</f>
        <v>0</v>
      </c>
      <c r="H8" s="28" t="s">
        <v>423</v>
      </c>
      <c r="L8" s="29" t="s">
        <v>424</v>
      </c>
      <c r="M8" s="29" t="s">
        <v>425</v>
      </c>
      <c r="Q8" s="29" t="s">
        <v>424</v>
      </c>
      <c r="R8" s="29" t="s">
        <v>425</v>
      </c>
      <c r="U8" s="29" t="s">
        <v>426</v>
      </c>
      <c r="V8" s="29" t="s">
        <v>427</v>
      </c>
    </row>
    <row r="9" spans="1:22" x14ac:dyDescent="0.3">
      <c r="A9" s="25" t="s">
        <v>428</v>
      </c>
      <c r="B9" s="19">
        <f>COUNTIFS('HUC040602Lake MichiganDshort'!F:F, "&gt;0", 'HUC040602Lake MichiganDshort'!B:B, "Carya *")</f>
        <v>0</v>
      </c>
      <c r="E9" s="25" t="s">
        <v>12</v>
      </c>
      <c r="H9" s="28"/>
      <c r="I9" t="s">
        <v>429</v>
      </c>
      <c r="L9" s="29"/>
      <c r="M9" s="29"/>
      <c r="Q9" s="29"/>
      <c r="R9" s="29"/>
      <c r="U9" s="29"/>
      <c r="V9" s="29"/>
    </row>
    <row r="10" spans="1:22" x14ac:dyDescent="0.3">
      <c r="A10" s="25" t="s">
        <v>430</v>
      </c>
      <c r="B10" s="19">
        <f>COUNTIFS('HUC040602Lake MichiganDshort'!F:F, "&gt;0", 'HUC040602Lake MichiganDshort'!B:B, "Acer *")</f>
        <v>1</v>
      </c>
      <c r="D10" s="25" t="s">
        <v>431</v>
      </c>
      <c r="E10" s="19">
        <f>COUNTIF('HUC040602Lake MichiganDshort'!K:K, "Abundant")</f>
        <v>0</v>
      </c>
      <c r="G10" s="25" t="s">
        <v>35</v>
      </c>
      <c r="H10" s="19">
        <f>COUNTIF('HUC040602Lake MichiganDshort'!D:D, "High")</f>
        <v>19</v>
      </c>
      <c r="I10" s="19">
        <f>COUNTIF('HUC040602Lake MichiganDshort'!J:J, "High")</f>
        <v>13</v>
      </c>
      <c r="K10" s="25" t="s">
        <v>432</v>
      </c>
      <c r="L10" s="19">
        <f>SUM(COUNTIF('HUC040602Lake MichiganDshort'!H:H, "Lg. inc."), COUNTIF('HUC040602Lake MichiganDshort'!H:H, "Sm. inc."))</f>
        <v>0</v>
      </c>
      <c r="M10" s="19">
        <f>SUM(COUNTIF('HUC040602Lake MichiganDshort'!I:I, "Lg. inc."), COUNTIF('HUC040602Lake MichiganDshort'!I:I, "Sm. inc."))</f>
        <v>0</v>
      </c>
      <c r="P10" s="25" t="s">
        <v>433</v>
      </c>
      <c r="Q10" s="19">
        <f>COUNTIF('HUC040602Lake MichiganDshort'!L:L, "Very Good")</f>
        <v>0</v>
      </c>
      <c r="R10" s="19">
        <f>COUNTIF('HUC040602Lake MichiganDshort'!M:M, "Very Good")</f>
        <v>0</v>
      </c>
      <c r="T10" s="25" t="s">
        <v>434</v>
      </c>
      <c r="U10" s="19">
        <f>SUM(COUNTIF('HUC040602Lake MichiganDshort'!N:N, "Likely +"), COUNTIF('HUC040602Lake MichiganDshort'!N:N, "Likely ++"))</f>
        <v>20</v>
      </c>
      <c r="V10" s="19">
        <f>SUM(COUNTIF('HUC040602Lake MichiganDshort'!O:O, "Likely +"), COUNTIF('HUC040602Lake MichiganDshort'!O:O, "Likely ++"))</f>
        <v>20</v>
      </c>
    </row>
    <row r="11" spans="1:22" x14ac:dyDescent="0.3">
      <c r="A11" s="25" t="s">
        <v>435</v>
      </c>
      <c r="B11" s="19">
        <f>COUNTIFS('HUC040602Lake MichiganDshort'!F:F, "&gt;0", 'HUC040602Lake MichiganDshort'!B:B, "Quercus *")</f>
        <v>3</v>
      </c>
      <c r="D11" s="25" t="s">
        <v>436</v>
      </c>
      <c r="E11" s="19">
        <f>COUNTIF('HUC040602Lake MichiganDshort'!K:K, "Common")</f>
        <v>0</v>
      </c>
      <c r="G11" s="25" t="s">
        <v>45</v>
      </c>
      <c r="H11" s="19">
        <f>COUNTIF('HUC040602Lake MichiganDshort'!D:D,"Medium")</f>
        <v>22</v>
      </c>
      <c r="I11" s="19">
        <f>COUNTIF('HUC040602Lake MichiganDshort'!J:J,"Medium")</f>
        <v>28</v>
      </c>
      <c r="K11" s="25" t="s">
        <v>437</v>
      </c>
      <c r="L11" s="19">
        <f>COUNTIF('HUC040602Lake MichiganDshort'!H:H, "No change")</f>
        <v>6</v>
      </c>
      <c r="M11" s="19">
        <f>COUNTIF('HUC040602Lake MichiganDshort'!I:I, "No change")</f>
        <v>5</v>
      </c>
      <c r="P11" s="25" t="s">
        <v>177</v>
      </c>
      <c r="Q11" s="19">
        <f>COUNTIF('HUC040602Lake MichiganDshort'!L:L, "Good")</f>
        <v>0</v>
      </c>
      <c r="R11" s="19">
        <f>COUNTIF('HUC040602Lake MichiganDshort'!M:M, "Good")</f>
        <v>0</v>
      </c>
      <c r="T11" s="25" t="s">
        <v>438</v>
      </c>
      <c r="U11" s="19">
        <f>SUM(COUNTIF('HUC040602Lake MichiganDshort'!N:N, "Infill +"), COUNTIF('HUC040602Lake MichiganDshort'!N:N, "Infill ++"))</f>
        <v>6</v>
      </c>
      <c r="V11" s="19">
        <f>SUM(COUNTIF('HUC040602Lake MichiganDshort'!O:O, "Infill +"), COUNTIF('HUC040602Lake MichiganDshort'!O:O, "Infill ++"))</f>
        <v>6</v>
      </c>
    </row>
    <row r="12" spans="1:22" x14ac:dyDescent="0.3">
      <c r="A12" s="25" t="s">
        <v>439</v>
      </c>
      <c r="B12" s="19">
        <f>COUNTIFS('HUC040602Lake MichiganDshort'!F:F, "&gt;0", 'HUC040602Lake MichiganDshort'!B:B, "Pinus *")</f>
        <v>0</v>
      </c>
      <c r="D12" s="25" t="s">
        <v>81</v>
      </c>
      <c r="E12" s="19">
        <f>COUNTIF('HUC040602Lake MichiganDshort'!K:K, "Rare")</f>
        <v>10</v>
      </c>
      <c r="G12" s="25" t="s">
        <v>94</v>
      </c>
      <c r="H12" s="19">
        <f>COUNTIF('HUC040602Lake MichiganDshort'!D:D,"Low")</f>
        <v>11</v>
      </c>
      <c r="I12" s="19">
        <f>COUNTIF('HUC040602Lake MichiganDshort'!J:J,"Low")</f>
        <v>11</v>
      </c>
      <c r="K12" s="25" t="s">
        <v>440</v>
      </c>
      <c r="L12" s="19">
        <f>SUM(COUNTIF('HUC040602Lake MichiganDshort'!H:H, "Very Lg. dec."), COUNTIF('HUC040602Lake MichiganDshort'!H:H, "Lg. dec."), COUNTIF('HUC040602Lake MichiganDshort'!H:H, "Sm. dec."))</f>
        <v>4</v>
      </c>
      <c r="M12" s="19">
        <f>SUM(COUNTIF('HUC040602Lake MichiganDshort'!I:I, "Very Lg. dec."), COUNTIF('HUC040602Lake MichiganDshort'!I:I, "Lg. dec."), COUNTIF('HUC040602Lake MichiganDshort'!I:I, "Sm. dec."))</f>
        <v>5</v>
      </c>
      <c r="P12" s="25" t="s">
        <v>100</v>
      </c>
      <c r="Q12" s="19">
        <f>COUNTIF('HUC040602Lake MichiganDshort'!L:L, "Fair")</f>
        <v>2</v>
      </c>
      <c r="R12" s="19">
        <f>COUNTIF('HUC040602Lake MichiganDshort'!M:M, "Fair")</f>
        <v>2</v>
      </c>
      <c r="T12" s="25" t="s">
        <v>441</v>
      </c>
      <c r="U12" s="19">
        <f>SUM(COUNTIF('HUC040602Lake MichiganDshort'!N:N, "Migrate +"), COUNTIF('HUC040602Lake MichiganDshort'!N:N, "Migrate ++"))</f>
        <v>0</v>
      </c>
      <c r="V12" s="19">
        <f>SUM(COUNTIF('HUC040602Lake MichiganDshort'!O:O, "Migrate +"), COUNTIF('HUC040602Lake MichiganDshort'!O:O, "Migrate ++"))</f>
        <v>2</v>
      </c>
    </row>
    <row r="13" spans="1:22" x14ac:dyDescent="0.3">
      <c r="A13" s="25" t="s">
        <v>442</v>
      </c>
      <c r="B13" s="19">
        <f>COUNTIF('HUC040602Lake MichiganDshort'!F:F, "&gt;0") - SUM($B$8:$B$12)</f>
        <v>6</v>
      </c>
      <c r="D13" s="25" t="s">
        <v>40</v>
      </c>
      <c r="E13" s="19">
        <f>COUNTIF('HUC040602Lake MichiganDshort'!K:K, "Absent")</f>
        <v>38</v>
      </c>
      <c r="G13" s="25" t="s">
        <v>0</v>
      </c>
      <c r="H13" s="19">
        <f>COUNTIF('HUC040602Lake MichiganDshort'!D:D,"FIA")</f>
        <v>0</v>
      </c>
      <c r="I13" s="19"/>
      <c r="K13" s="25" t="s">
        <v>443</v>
      </c>
      <c r="L13" s="19">
        <f>COUNTIF('HUC040602Lake MichiganDshort'!H:H, "New Habitat")</f>
        <v>37</v>
      </c>
      <c r="M13" s="19">
        <f>COUNTIF('HUC040602Lake MichiganDshort'!I:I, "New Habitat")</f>
        <v>38</v>
      </c>
      <c r="P13" s="25" t="s">
        <v>82</v>
      </c>
      <c r="Q13" s="19">
        <f>COUNTIF('HUC040602Lake MichiganDshort'!L:L, "Poor")</f>
        <v>4</v>
      </c>
      <c r="R13" s="19">
        <f>COUNTIF('HUC040602Lake MichiganDshort'!M:M, "Poor")</f>
        <v>4</v>
      </c>
      <c r="U13" s="27">
        <f>SUM($U$10:$U$12)</f>
        <v>26</v>
      </c>
      <c r="V13" s="27">
        <f>SUM($V$10:$V$12)</f>
        <v>28</v>
      </c>
    </row>
    <row r="14" spans="1:22" x14ac:dyDescent="0.3">
      <c r="B14" s="27">
        <f>SUM($B$8:$B$13)</f>
        <v>10</v>
      </c>
      <c r="E14" s="27">
        <f>SUM($E$10:$E$13)</f>
        <v>48</v>
      </c>
      <c r="H14" s="27">
        <f>SUM($H$10:$H$13)</f>
        <v>52</v>
      </c>
      <c r="I14" s="27">
        <f>SUM($I$10:$I$12)</f>
        <v>52</v>
      </c>
      <c r="K14" s="25" t="s">
        <v>86</v>
      </c>
      <c r="L14" s="19">
        <f>COUNTIF('HUC040602Lake MichiganDshort'!H:H, "Unknown")</f>
        <v>5</v>
      </c>
      <c r="M14" s="19">
        <f>COUNTIF('HUC040602Lake MichiganDshort'!I:I, "Unknown")</f>
        <v>4</v>
      </c>
      <c r="P14" s="25" t="s">
        <v>83</v>
      </c>
      <c r="Q14" s="19">
        <f>COUNTIF('HUC040602Lake MichiganDshort'!L:L, "Very Poor")</f>
        <v>4</v>
      </c>
      <c r="R14" s="19">
        <f>COUNTIF('HUC040602Lake MichiganDshort'!M:M, "Very Poor")</f>
        <v>4</v>
      </c>
    </row>
    <row r="15" spans="1:22" x14ac:dyDescent="0.3">
      <c r="L15" s="27">
        <f>SUM($L$10:$L$14)</f>
        <v>52</v>
      </c>
      <c r="M15" s="27">
        <f>SUM($M$10:$M$14)</f>
        <v>52</v>
      </c>
      <c r="P15" s="25" t="s">
        <v>444</v>
      </c>
      <c r="Q15" s="19">
        <f>COUNTIF('HUC040602Lake MichiganDshort'!L:L, "FIA Only")</f>
        <v>0</v>
      </c>
      <c r="R15" s="19">
        <f>COUNTIF('HUC040602Lake MichiganDshort'!M:M, "FIA Only")</f>
        <v>0</v>
      </c>
    </row>
    <row r="16" spans="1:22" x14ac:dyDescent="0.3">
      <c r="A16" s="30" t="s">
        <v>445</v>
      </c>
      <c r="B16" s="30"/>
      <c r="C16" s="30"/>
      <c r="D16" s="30"/>
      <c r="E16" s="30"/>
      <c r="F16" s="30"/>
      <c r="P16" s="25" t="s">
        <v>86</v>
      </c>
      <c r="Q16" s="19">
        <f>COUNTIF('HUC040602Lake MichiganDshort'!L:L, "Unknown")</f>
        <v>5</v>
      </c>
      <c r="R16" s="19">
        <f>COUNTIF('HUC040602Lake MichiganDshort'!M:M, "Unknown")</f>
        <v>4</v>
      </c>
    </row>
    <row r="17" spans="1:18" x14ac:dyDescent="0.3">
      <c r="A17" s="30"/>
      <c r="B17" s="30"/>
      <c r="C17" s="30"/>
      <c r="D17" s="30"/>
      <c r="E17" s="30"/>
      <c r="F17" s="30"/>
      <c r="Q17" s="27">
        <f>SUM($Q$10:$Q$16)</f>
        <v>15</v>
      </c>
      <c r="R17" s="27">
        <f>SUM($R$10:$R$16)</f>
        <v>14</v>
      </c>
    </row>
    <row r="18" spans="1:18" x14ac:dyDescent="0.3">
      <c r="A18" s="3" t="s">
        <v>446</v>
      </c>
      <c r="I18" s="3" t="s">
        <v>447</v>
      </c>
    </row>
    <row r="19" spans="1:18" x14ac:dyDescent="0.3">
      <c r="B19" t="s">
        <v>448</v>
      </c>
      <c r="C19" s="3">
        <v>2009</v>
      </c>
      <c r="D19" s="3">
        <v>2039</v>
      </c>
      <c r="E19" s="3">
        <v>2069</v>
      </c>
      <c r="F19" s="3">
        <v>2099</v>
      </c>
      <c r="J19" t="s">
        <v>448</v>
      </c>
      <c r="K19" s="3">
        <v>2009</v>
      </c>
      <c r="L19" s="3">
        <v>2039</v>
      </c>
      <c r="M19" s="3">
        <v>2069</v>
      </c>
      <c r="N19" s="3">
        <v>2099</v>
      </c>
    </row>
    <row r="20" spans="1:18" x14ac:dyDescent="0.3">
      <c r="A20" s="29" t="s">
        <v>449</v>
      </c>
      <c r="B20" t="s">
        <v>450</v>
      </c>
      <c r="C20" s="31">
        <v>32.08</v>
      </c>
      <c r="D20" s="31">
        <v>32.1</v>
      </c>
      <c r="E20" s="31">
        <v>32.130000000000003</v>
      </c>
      <c r="F20" s="31">
        <v>32.130000000000003</v>
      </c>
      <c r="I20" s="29" t="s">
        <v>451</v>
      </c>
      <c r="J20" t="s">
        <v>450</v>
      </c>
      <c r="K20" s="31">
        <v>0.32</v>
      </c>
      <c r="L20" s="31">
        <v>0.33</v>
      </c>
      <c r="M20" s="31">
        <v>0.32</v>
      </c>
      <c r="N20" s="31">
        <v>0.33</v>
      </c>
    </row>
    <row r="21" spans="1:18" x14ac:dyDescent="0.3">
      <c r="A21" s="29"/>
      <c r="B21" t="s">
        <v>452</v>
      </c>
      <c r="C21" s="31">
        <v>32.08</v>
      </c>
      <c r="D21" s="31">
        <v>32.11</v>
      </c>
      <c r="E21" s="31">
        <v>32.14</v>
      </c>
      <c r="F21" s="31">
        <v>32.18</v>
      </c>
      <c r="I21" s="29"/>
      <c r="J21" t="s">
        <v>452</v>
      </c>
      <c r="K21" s="31">
        <v>0.32</v>
      </c>
      <c r="L21" s="31">
        <v>0.33</v>
      </c>
      <c r="M21" s="31">
        <v>0.32</v>
      </c>
      <c r="N21" s="31">
        <v>0.34</v>
      </c>
    </row>
    <row r="22" spans="1:18" x14ac:dyDescent="0.3">
      <c r="B22" t="s">
        <v>453</v>
      </c>
      <c r="C22" s="31">
        <v>32.08</v>
      </c>
      <c r="D22" s="31">
        <v>32.130000000000003</v>
      </c>
      <c r="E22" s="31">
        <v>32.15</v>
      </c>
      <c r="F22" s="31">
        <v>32.159999999999997</v>
      </c>
      <c r="J22" t="s">
        <v>453</v>
      </c>
      <c r="K22" s="31">
        <v>0.32</v>
      </c>
      <c r="L22" s="31">
        <v>0.34</v>
      </c>
      <c r="M22" s="31">
        <v>0.36</v>
      </c>
      <c r="N22" s="31">
        <v>0.36</v>
      </c>
    </row>
    <row r="23" spans="1:18" x14ac:dyDescent="0.3">
      <c r="B23" t="s">
        <v>454</v>
      </c>
      <c r="C23" s="31">
        <v>32.08</v>
      </c>
      <c r="D23" s="31">
        <v>32.119999999999997</v>
      </c>
      <c r="E23" s="31">
        <v>32.159999999999997</v>
      </c>
      <c r="F23" s="31">
        <v>32.21</v>
      </c>
      <c r="J23" t="s">
        <v>454</v>
      </c>
      <c r="K23" s="31">
        <v>0.32</v>
      </c>
      <c r="L23" s="31">
        <v>0.34</v>
      </c>
      <c r="M23" s="31">
        <v>0.37</v>
      </c>
      <c r="N23" s="31">
        <v>0.38</v>
      </c>
    </row>
    <row r="24" spans="1:18" x14ac:dyDescent="0.3">
      <c r="B24" t="s">
        <v>455</v>
      </c>
      <c r="C24" s="31">
        <v>32.08</v>
      </c>
      <c r="D24" s="31">
        <v>32.119999999999997</v>
      </c>
      <c r="E24" s="31">
        <v>32.15</v>
      </c>
      <c r="F24" s="31">
        <v>32.17</v>
      </c>
      <c r="J24" t="s">
        <v>455</v>
      </c>
      <c r="K24" s="31">
        <v>0.32</v>
      </c>
      <c r="L24" s="31">
        <v>0.33</v>
      </c>
      <c r="M24" s="31">
        <v>0.35</v>
      </c>
      <c r="N24" s="31">
        <v>0.34</v>
      </c>
    </row>
    <row r="25" spans="1:18" x14ac:dyDescent="0.3">
      <c r="B25" t="s">
        <v>456</v>
      </c>
      <c r="C25" s="31">
        <v>32.08</v>
      </c>
      <c r="D25" s="31">
        <v>32.119999999999997</v>
      </c>
      <c r="E25" s="31">
        <v>32.17</v>
      </c>
      <c r="F25" s="31">
        <v>32.229999999999997</v>
      </c>
      <c r="J25" t="s">
        <v>456</v>
      </c>
      <c r="K25" s="31">
        <v>0.32</v>
      </c>
      <c r="L25" s="31">
        <v>0.34</v>
      </c>
      <c r="M25" s="31">
        <v>0.35</v>
      </c>
      <c r="N25" s="31">
        <v>0.37</v>
      </c>
    </row>
    <row r="27" spans="1:18" x14ac:dyDescent="0.3">
      <c r="A27" s="29" t="s">
        <v>457</v>
      </c>
      <c r="B27" t="s">
        <v>450</v>
      </c>
      <c r="C27" s="31">
        <v>32.26</v>
      </c>
      <c r="D27" s="31">
        <v>32.270000000000003</v>
      </c>
      <c r="E27" s="31">
        <v>32.299999999999997</v>
      </c>
      <c r="F27" s="31">
        <v>32.299999999999997</v>
      </c>
      <c r="I27" s="29" t="s">
        <v>457</v>
      </c>
      <c r="J27" t="s">
        <v>450</v>
      </c>
      <c r="K27" s="31">
        <v>0.15</v>
      </c>
      <c r="L27" s="31">
        <v>0.15</v>
      </c>
      <c r="M27" s="31">
        <v>0.15</v>
      </c>
      <c r="N27" s="31">
        <v>0.15</v>
      </c>
    </row>
    <row r="28" spans="1:18" x14ac:dyDescent="0.3">
      <c r="A28" s="29"/>
      <c r="B28" t="s">
        <v>452</v>
      </c>
      <c r="C28" s="31">
        <v>32.26</v>
      </c>
      <c r="D28" s="31">
        <v>32.28</v>
      </c>
      <c r="E28" s="31">
        <v>32.31</v>
      </c>
      <c r="F28" s="31">
        <v>32.35</v>
      </c>
      <c r="I28" s="29"/>
      <c r="J28" t="s">
        <v>452</v>
      </c>
      <c r="K28" s="31">
        <v>0.15</v>
      </c>
      <c r="L28" s="31">
        <v>0.15</v>
      </c>
      <c r="M28" s="31">
        <v>0.14000000000000001</v>
      </c>
      <c r="N28" s="31">
        <v>0.14000000000000001</v>
      </c>
    </row>
    <row r="29" spans="1:18" x14ac:dyDescent="0.3">
      <c r="A29" s="29"/>
      <c r="B29" t="s">
        <v>453</v>
      </c>
      <c r="C29" s="31">
        <v>32.26</v>
      </c>
      <c r="D29" s="31">
        <v>32.32</v>
      </c>
      <c r="E29" s="31">
        <v>32.340000000000003</v>
      </c>
      <c r="F29" s="31">
        <v>32.36</v>
      </c>
      <c r="I29" s="29"/>
      <c r="J29" t="s">
        <v>453</v>
      </c>
      <c r="K29" s="31">
        <v>0.15</v>
      </c>
      <c r="L29" s="31">
        <v>0.15</v>
      </c>
      <c r="M29" s="31">
        <v>0.16</v>
      </c>
      <c r="N29" s="31">
        <v>0.16</v>
      </c>
    </row>
    <row r="30" spans="1:18" x14ac:dyDescent="0.3">
      <c r="B30" t="s">
        <v>454</v>
      </c>
      <c r="C30" s="31">
        <v>32.26</v>
      </c>
      <c r="D30" s="31">
        <v>32.31</v>
      </c>
      <c r="E30" s="31">
        <v>32.36</v>
      </c>
      <c r="F30" s="31">
        <v>32.42</v>
      </c>
      <c r="J30" t="s">
        <v>454</v>
      </c>
      <c r="K30" s="31">
        <v>0.15</v>
      </c>
      <c r="L30" s="31">
        <v>0.16</v>
      </c>
      <c r="M30" s="31">
        <v>0.16</v>
      </c>
      <c r="N30" s="31">
        <v>0.16</v>
      </c>
    </row>
    <row r="31" spans="1:18" x14ac:dyDescent="0.3">
      <c r="B31" t="s">
        <v>455</v>
      </c>
      <c r="C31" s="31">
        <v>32.26</v>
      </c>
      <c r="D31" s="31">
        <v>32.29</v>
      </c>
      <c r="E31" s="31">
        <v>32.32</v>
      </c>
      <c r="F31" s="31">
        <v>32.340000000000003</v>
      </c>
      <c r="J31" t="s">
        <v>455</v>
      </c>
      <c r="K31" s="31">
        <v>0.15</v>
      </c>
      <c r="L31" s="31">
        <v>0.15</v>
      </c>
      <c r="M31" s="31">
        <v>0.14000000000000001</v>
      </c>
      <c r="N31" s="31">
        <v>0.14000000000000001</v>
      </c>
    </row>
    <row r="32" spans="1:18" x14ac:dyDescent="0.3">
      <c r="B32" t="s">
        <v>456</v>
      </c>
      <c r="C32" s="31">
        <v>32.26</v>
      </c>
      <c r="D32" s="31">
        <v>32.29</v>
      </c>
      <c r="E32" s="31">
        <v>32.33</v>
      </c>
      <c r="F32" s="31">
        <v>32.39</v>
      </c>
      <c r="J32" t="s">
        <v>456</v>
      </c>
      <c r="K32" s="31">
        <v>0.15</v>
      </c>
      <c r="L32" s="31">
        <v>0.15</v>
      </c>
      <c r="M32" s="31">
        <v>0.13</v>
      </c>
      <c r="N32" s="31">
        <v>0.14000000000000001</v>
      </c>
    </row>
    <row r="34" spans="1:21" x14ac:dyDescent="0.3">
      <c r="A34" s="29" t="s">
        <v>458</v>
      </c>
      <c r="B34" t="s">
        <v>450</v>
      </c>
      <c r="C34" s="31">
        <v>31.82</v>
      </c>
      <c r="D34" s="31">
        <v>31.84</v>
      </c>
      <c r="E34" s="31">
        <v>31.87</v>
      </c>
      <c r="F34" s="31">
        <v>31.86</v>
      </c>
    </row>
    <row r="35" spans="1:21" x14ac:dyDescent="0.3">
      <c r="A35" s="29"/>
      <c r="B35" t="s">
        <v>452</v>
      </c>
      <c r="C35" s="31">
        <v>31.82</v>
      </c>
      <c r="D35" s="31">
        <v>31.85</v>
      </c>
      <c r="E35" s="31">
        <v>31.87</v>
      </c>
      <c r="F35" s="31">
        <v>31.9</v>
      </c>
      <c r="I35" s="32" t="s">
        <v>461</v>
      </c>
      <c r="J35" s="33"/>
      <c r="K35" s="33"/>
      <c r="L35" s="33"/>
      <c r="M35" s="33"/>
      <c r="N35" s="33"/>
      <c r="O35" s="33"/>
      <c r="P35" s="33"/>
      <c r="Q35" s="33"/>
      <c r="R35" s="33"/>
      <c r="S35" s="33"/>
      <c r="T35" s="33"/>
      <c r="U35" s="33"/>
    </row>
    <row r="36" spans="1:21" x14ac:dyDescent="0.3">
      <c r="A36" s="29"/>
      <c r="B36" t="s">
        <v>453</v>
      </c>
      <c r="C36" s="31">
        <v>31.82</v>
      </c>
      <c r="D36" s="31">
        <v>31.83</v>
      </c>
      <c r="E36" s="31">
        <v>31.85</v>
      </c>
      <c r="F36" s="31">
        <v>31.86</v>
      </c>
      <c r="I36" s="33"/>
      <c r="J36" s="33"/>
      <c r="K36" s="33"/>
      <c r="L36" s="33"/>
      <c r="M36" s="33"/>
      <c r="N36" s="33"/>
      <c r="O36" s="33"/>
      <c r="P36" s="33"/>
      <c r="Q36" s="33"/>
      <c r="R36" s="33"/>
      <c r="S36" s="33"/>
      <c r="T36" s="33"/>
      <c r="U36" s="33"/>
    </row>
    <row r="37" spans="1:21" x14ac:dyDescent="0.3">
      <c r="B37" t="s">
        <v>454</v>
      </c>
      <c r="C37" s="31">
        <v>31.82</v>
      </c>
      <c r="D37" s="31">
        <v>31.84</v>
      </c>
      <c r="E37" s="31">
        <v>31.86</v>
      </c>
      <c r="F37" s="31">
        <v>31.89</v>
      </c>
      <c r="I37" s="33"/>
      <c r="J37" s="33"/>
      <c r="K37" s="33"/>
      <c r="L37" s="33"/>
      <c r="M37" s="33"/>
      <c r="N37" s="33"/>
      <c r="O37" s="33"/>
      <c r="P37" s="33"/>
      <c r="Q37" s="33"/>
      <c r="R37" s="33"/>
      <c r="S37" s="33"/>
      <c r="T37" s="33"/>
      <c r="U37" s="33"/>
    </row>
    <row r="38" spans="1:21" x14ac:dyDescent="0.3">
      <c r="B38" t="s">
        <v>455</v>
      </c>
      <c r="C38" s="31">
        <v>31.82</v>
      </c>
      <c r="D38" s="31">
        <v>31.84</v>
      </c>
      <c r="E38" s="31">
        <v>31.88</v>
      </c>
      <c r="F38" s="31">
        <v>31.88</v>
      </c>
      <c r="I38" s="33"/>
      <c r="J38" s="33"/>
      <c r="K38" s="33"/>
      <c r="L38" s="33"/>
      <c r="M38" s="33"/>
      <c r="N38" s="33"/>
      <c r="O38" s="33"/>
      <c r="P38" s="33"/>
      <c r="Q38" s="33"/>
      <c r="R38" s="33"/>
      <c r="S38" s="33"/>
      <c r="T38" s="33"/>
      <c r="U38" s="33"/>
    </row>
    <row r="39" spans="1:21" x14ac:dyDescent="0.3">
      <c r="B39" t="s">
        <v>456</v>
      </c>
      <c r="C39" s="31">
        <v>31.82</v>
      </c>
      <c r="D39" s="31">
        <v>31.87</v>
      </c>
      <c r="E39" s="31">
        <v>31.89</v>
      </c>
      <c r="F39" s="31">
        <v>31.94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459</v>
      </c>
      <c r="B41" t="s">
        <v>450</v>
      </c>
      <c r="C41" s="31">
        <v>32.33</v>
      </c>
      <c r="D41" s="31">
        <v>32.35</v>
      </c>
      <c r="E41" s="31">
        <v>32.36</v>
      </c>
      <c r="F41" s="31">
        <v>32.36</v>
      </c>
      <c r="I41" s="33"/>
      <c r="J41" s="33"/>
      <c r="K41" s="33"/>
      <c r="L41" s="33"/>
      <c r="M41" s="33"/>
      <c r="N41" s="33"/>
      <c r="O41" s="33"/>
      <c r="P41" s="33"/>
      <c r="Q41" s="33"/>
      <c r="R41" s="33"/>
      <c r="S41" s="33"/>
      <c r="T41" s="33"/>
      <c r="U41" s="33"/>
    </row>
    <row r="42" spans="1:21" x14ac:dyDescent="0.3">
      <c r="A42" s="29"/>
      <c r="B42" t="s">
        <v>452</v>
      </c>
      <c r="C42" s="31">
        <v>32.33</v>
      </c>
      <c r="D42" s="31">
        <v>32.35</v>
      </c>
      <c r="E42" s="31">
        <v>32.369999999999997</v>
      </c>
      <c r="F42" s="31">
        <v>32.39</v>
      </c>
      <c r="I42" s="33"/>
      <c r="J42" s="33"/>
      <c r="K42" s="33"/>
      <c r="L42" s="33"/>
      <c r="M42" s="33"/>
      <c r="N42" s="33"/>
      <c r="O42" s="33"/>
      <c r="P42" s="33"/>
      <c r="Q42" s="33"/>
      <c r="R42" s="33"/>
      <c r="S42" s="33"/>
      <c r="T42" s="33"/>
      <c r="U42" s="33"/>
    </row>
    <row r="43" spans="1:21" x14ac:dyDescent="0.3">
      <c r="A43" s="29"/>
      <c r="B43" t="s">
        <v>453</v>
      </c>
      <c r="C43" s="31">
        <v>32.33</v>
      </c>
      <c r="D43" s="31">
        <v>32.369999999999997</v>
      </c>
      <c r="E43" s="31">
        <v>32.39</v>
      </c>
      <c r="F43" s="31">
        <v>32.409999999999997</v>
      </c>
      <c r="I43" s="33"/>
      <c r="J43" s="33"/>
      <c r="K43" s="33"/>
      <c r="L43" s="33"/>
      <c r="M43" s="33"/>
      <c r="N43" s="33"/>
      <c r="O43" s="33"/>
      <c r="P43" s="33"/>
      <c r="Q43" s="33"/>
      <c r="R43" s="33"/>
      <c r="S43" s="33"/>
      <c r="T43" s="33"/>
      <c r="U43" s="33"/>
    </row>
    <row r="44" spans="1:21" x14ac:dyDescent="0.3">
      <c r="B44" t="s">
        <v>454</v>
      </c>
      <c r="C44" s="31">
        <v>32.33</v>
      </c>
      <c r="D44" s="31">
        <v>32.380000000000003</v>
      </c>
      <c r="E44" s="31">
        <v>32.409999999999997</v>
      </c>
      <c r="F44" s="31">
        <v>32.43</v>
      </c>
      <c r="I44" s="33"/>
      <c r="J44" s="33"/>
      <c r="K44" s="33"/>
      <c r="L44" s="33"/>
      <c r="M44" s="33"/>
      <c r="N44" s="33"/>
      <c r="O44" s="33"/>
      <c r="P44" s="33"/>
      <c r="Q44" s="33"/>
      <c r="R44" s="33"/>
      <c r="S44" s="33"/>
      <c r="T44" s="33"/>
      <c r="U44" s="33"/>
    </row>
    <row r="45" spans="1:21" x14ac:dyDescent="0.3">
      <c r="B45" t="s">
        <v>455</v>
      </c>
      <c r="C45" s="31">
        <v>32.33</v>
      </c>
      <c r="D45" s="31">
        <v>32.36</v>
      </c>
      <c r="E45" s="31">
        <v>32.369999999999997</v>
      </c>
      <c r="F45" s="31">
        <v>32.39</v>
      </c>
    </row>
    <row r="46" spans="1:21" x14ac:dyDescent="0.3">
      <c r="B46" t="s">
        <v>456</v>
      </c>
      <c r="C46" s="31">
        <v>32.33</v>
      </c>
      <c r="D46" s="31">
        <v>32.36</v>
      </c>
      <c r="E46" s="31">
        <v>32.39</v>
      </c>
      <c r="F46" s="31">
        <v>32.43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040602 Lake Michigan&amp;C&amp;"-,Bold"&amp;15HUC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32.43" manualMin="32.3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94" manualMin="31.8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0.16" manualMin="0.1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32.42" manualMin="32.2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0.38" manualMin="0.3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32.229999999999997" manualMin="32.0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215</v>
      </c>
      <c r="B1" s="24" t="s">
        <v>217</v>
      </c>
      <c r="C1" s="24" t="s">
        <v>1</v>
      </c>
      <c r="D1" s="24" t="s">
        <v>2</v>
      </c>
      <c r="E1" s="24" t="s">
        <v>221</v>
      </c>
      <c r="F1" s="24" t="s">
        <v>223</v>
      </c>
      <c r="G1" s="24" t="s">
        <v>225</v>
      </c>
      <c r="H1" s="24" t="s">
        <v>401</v>
      </c>
      <c r="I1" s="24" t="s">
        <v>402</v>
      </c>
      <c r="J1" s="24" t="s">
        <v>229</v>
      </c>
      <c r="K1" s="24" t="s">
        <v>231</v>
      </c>
      <c r="L1" s="24" t="s">
        <v>403</v>
      </c>
      <c r="M1" s="24" t="s">
        <v>404</v>
      </c>
      <c r="N1" s="24" t="s">
        <v>15</v>
      </c>
      <c r="O1" s="24" t="s">
        <v>16</v>
      </c>
      <c r="P1" s="24" t="s">
        <v>31</v>
      </c>
      <c r="Q1" s="24" t="s">
        <v>238</v>
      </c>
      <c r="R1" s="24"/>
      <c r="S1" s="24"/>
      <c r="T1" s="24"/>
    </row>
    <row r="2" spans="1:20" x14ac:dyDescent="0.3">
      <c r="A2" s="24" t="s">
        <v>97</v>
      </c>
      <c r="B2" s="24" t="s">
        <v>98</v>
      </c>
      <c r="C2" t="s">
        <v>44</v>
      </c>
      <c r="D2" t="s">
        <v>35</v>
      </c>
      <c r="E2">
        <v>6.9</v>
      </c>
      <c r="F2">
        <v>2.99</v>
      </c>
      <c r="G2">
        <v>4.07</v>
      </c>
      <c r="H2" t="s">
        <v>79</v>
      </c>
      <c r="I2" t="s">
        <v>79</v>
      </c>
      <c r="J2" t="s">
        <v>35</v>
      </c>
      <c r="K2" t="s">
        <v>81</v>
      </c>
      <c r="L2" t="s">
        <v>82</v>
      </c>
      <c r="M2" t="s">
        <v>82</v>
      </c>
      <c r="N2" t="s">
        <v>101</v>
      </c>
      <c r="O2" t="s">
        <v>101</v>
      </c>
      <c r="P2">
        <v>2</v>
      </c>
      <c r="Q2">
        <f>ROW()-1</f>
        <v>1</v>
      </c>
    </row>
    <row r="3" spans="1:20" x14ac:dyDescent="0.3">
      <c r="A3" s="24" t="s">
        <v>201</v>
      </c>
      <c r="B3" s="24" t="s">
        <v>202</v>
      </c>
      <c r="C3" t="s">
        <v>50</v>
      </c>
      <c r="D3" t="s">
        <v>94</v>
      </c>
      <c r="E3">
        <v>1.9</v>
      </c>
      <c r="F3">
        <v>1.83</v>
      </c>
      <c r="G3">
        <v>0.68</v>
      </c>
      <c r="H3" t="s">
        <v>79</v>
      </c>
      <c r="I3" t="s">
        <v>79</v>
      </c>
      <c r="J3" t="s">
        <v>94</v>
      </c>
      <c r="K3" t="s">
        <v>81</v>
      </c>
      <c r="L3" t="s">
        <v>83</v>
      </c>
      <c r="M3" t="s">
        <v>83</v>
      </c>
      <c r="P3">
        <v>0</v>
      </c>
      <c r="Q3">
        <f t="shared" ref="Q3:Q53" si="0">ROW()-1</f>
        <v>2</v>
      </c>
    </row>
    <row r="4" spans="1:20" x14ac:dyDescent="0.3">
      <c r="A4" s="24" t="s">
        <v>125</v>
      </c>
      <c r="B4" s="24" t="s">
        <v>126</v>
      </c>
      <c r="C4" t="s">
        <v>44</v>
      </c>
      <c r="D4" t="s">
        <v>35</v>
      </c>
      <c r="E4">
        <v>6.9</v>
      </c>
      <c r="F4">
        <v>1.2</v>
      </c>
      <c r="G4">
        <v>1.63</v>
      </c>
      <c r="H4" t="s">
        <v>79</v>
      </c>
      <c r="I4" t="s">
        <v>79</v>
      </c>
      <c r="J4" t="s">
        <v>45</v>
      </c>
      <c r="K4" t="s">
        <v>81</v>
      </c>
      <c r="L4" t="s">
        <v>83</v>
      </c>
      <c r="M4" t="s">
        <v>83</v>
      </c>
      <c r="P4">
        <v>2</v>
      </c>
      <c r="Q4">
        <f t="shared" si="0"/>
        <v>3</v>
      </c>
    </row>
    <row r="5" spans="1:20" x14ac:dyDescent="0.3">
      <c r="A5" s="24" t="s">
        <v>188</v>
      </c>
      <c r="B5" s="24" t="s">
        <v>189</v>
      </c>
      <c r="C5" t="s">
        <v>44</v>
      </c>
      <c r="D5" t="s">
        <v>45</v>
      </c>
      <c r="E5">
        <v>1.9</v>
      </c>
      <c r="F5">
        <v>0.83</v>
      </c>
      <c r="G5">
        <v>0.31</v>
      </c>
      <c r="H5" t="s">
        <v>78</v>
      </c>
      <c r="I5" t="s">
        <v>78</v>
      </c>
      <c r="J5" t="s">
        <v>35</v>
      </c>
      <c r="K5" t="s">
        <v>81</v>
      </c>
      <c r="L5" t="s">
        <v>100</v>
      </c>
      <c r="M5" t="s">
        <v>100</v>
      </c>
      <c r="N5" t="s">
        <v>101</v>
      </c>
      <c r="O5" t="s">
        <v>101</v>
      </c>
      <c r="P5">
        <v>2</v>
      </c>
      <c r="Q5">
        <f t="shared" si="0"/>
        <v>4</v>
      </c>
    </row>
    <row r="6" spans="1:20" x14ac:dyDescent="0.3">
      <c r="A6" s="24" t="s">
        <v>204</v>
      </c>
      <c r="B6" s="24" t="s">
        <v>205</v>
      </c>
      <c r="C6" t="s">
        <v>154</v>
      </c>
      <c r="D6" t="s">
        <v>94</v>
      </c>
      <c r="E6">
        <v>1.9</v>
      </c>
      <c r="F6">
        <v>0.66</v>
      </c>
      <c r="G6">
        <v>0.24</v>
      </c>
      <c r="H6" t="s">
        <v>79</v>
      </c>
      <c r="I6" t="s">
        <v>79</v>
      </c>
      <c r="J6" t="s">
        <v>45</v>
      </c>
      <c r="K6" t="s">
        <v>81</v>
      </c>
      <c r="L6" t="s">
        <v>83</v>
      </c>
      <c r="M6" t="s">
        <v>83</v>
      </c>
      <c r="P6">
        <v>2</v>
      </c>
      <c r="Q6">
        <f t="shared" si="0"/>
        <v>5</v>
      </c>
    </row>
    <row r="7" spans="1:20" x14ac:dyDescent="0.3">
      <c r="A7" s="24" t="s">
        <v>210</v>
      </c>
      <c r="B7" s="24" t="s">
        <v>211</v>
      </c>
      <c r="C7" t="s">
        <v>44</v>
      </c>
      <c r="D7" t="s">
        <v>45</v>
      </c>
      <c r="E7">
        <v>1.9</v>
      </c>
      <c r="F7">
        <v>0.32</v>
      </c>
      <c r="G7">
        <v>0.12</v>
      </c>
      <c r="H7" t="s">
        <v>78</v>
      </c>
      <c r="I7" t="s">
        <v>78</v>
      </c>
      <c r="J7" t="s">
        <v>45</v>
      </c>
      <c r="K7" t="s">
        <v>81</v>
      </c>
      <c r="L7" t="s">
        <v>82</v>
      </c>
      <c r="M7" t="s">
        <v>82</v>
      </c>
      <c r="N7" t="s">
        <v>101</v>
      </c>
      <c r="O7" t="s">
        <v>101</v>
      </c>
      <c r="P7">
        <v>2</v>
      </c>
      <c r="Q7">
        <f t="shared" si="0"/>
        <v>6</v>
      </c>
    </row>
    <row r="8" spans="1:20" x14ac:dyDescent="0.3">
      <c r="A8" s="24" t="s">
        <v>173</v>
      </c>
      <c r="B8" s="24" t="s">
        <v>174</v>
      </c>
      <c r="C8" t="s">
        <v>44</v>
      </c>
      <c r="D8" t="s">
        <v>45</v>
      </c>
      <c r="E8">
        <v>1.9</v>
      </c>
      <c r="F8">
        <v>0.3</v>
      </c>
      <c r="G8">
        <v>0.11</v>
      </c>
      <c r="H8" t="s">
        <v>78</v>
      </c>
      <c r="I8" t="s">
        <v>78</v>
      </c>
      <c r="J8" t="s">
        <v>35</v>
      </c>
      <c r="K8" t="s">
        <v>81</v>
      </c>
      <c r="L8" t="s">
        <v>100</v>
      </c>
      <c r="M8" t="s">
        <v>100</v>
      </c>
      <c r="N8" t="s">
        <v>101</v>
      </c>
      <c r="O8" t="s">
        <v>101</v>
      </c>
      <c r="P8">
        <v>2</v>
      </c>
      <c r="Q8">
        <f t="shared" si="0"/>
        <v>7</v>
      </c>
    </row>
    <row r="9" spans="1:20" x14ac:dyDescent="0.3">
      <c r="A9" s="24" t="s">
        <v>194</v>
      </c>
      <c r="B9" s="24" t="s">
        <v>195</v>
      </c>
      <c r="C9" t="s">
        <v>44</v>
      </c>
      <c r="D9" t="s">
        <v>35</v>
      </c>
      <c r="E9">
        <v>1.9</v>
      </c>
      <c r="F9">
        <v>0.27</v>
      </c>
      <c r="G9">
        <v>0.1</v>
      </c>
      <c r="H9" t="s">
        <v>78</v>
      </c>
      <c r="I9" t="s">
        <v>78</v>
      </c>
      <c r="J9" t="s">
        <v>45</v>
      </c>
      <c r="K9" t="s">
        <v>81</v>
      </c>
      <c r="L9" t="s">
        <v>82</v>
      </c>
      <c r="M9" t="s">
        <v>82</v>
      </c>
      <c r="N9" t="s">
        <v>101</v>
      </c>
      <c r="O9" t="s">
        <v>101</v>
      </c>
      <c r="P9">
        <v>2</v>
      </c>
      <c r="Q9">
        <f t="shared" si="0"/>
        <v>8</v>
      </c>
    </row>
    <row r="10" spans="1:20" x14ac:dyDescent="0.3">
      <c r="A10" s="24" t="s">
        <v>76</v>
      </c>
      <c r="B10" s="24" t="s">
        <v>77</v>
      </c>
      <c r="C10" t="s">
        <v>50</v>
      </c>
      <c r="D10" t="s">
        <v>35</v>
      </c>
      <c r="E10">
        <v>6.9</v>
      </c>
      <c r="F10">
        <v>0.1</v>
      </c>
      <c r="G10">
        <v>0.14000000000000001</v>
      </c>
      <c r="H10" t="s">
        <v>78</v>
      </c>
      <c r="I10" t="s">
        <v>79</v>
      </c>
      <c r="J10" t="s">
        <v>94</v>
      </c>
      <c r="K10" t="s">
        <v>81</v>
      </c>
      <c r="L10" t="s">
        <v>83</v>
      </c>
      <c r="M10" t="s">
        <v>83</v>
      </c>
      <c r="P10">
        <v>2</v>
      </c>
      <c r="Q10">
        <f t="shared" si="0"/>
        <v>9</v>
      </c>
    </row>
    <row r="11" spans="1:20" x14ac:dyDescent="0.3">
      <c r="A11" s="24" t="s">
        <v>206</v>
      </c>
      <c r="B11" s="24" t="s">
        <v>207</v>
      </c>
      <c r="C11" t="s">
        <v>154</v>
      </c>
      <c r="D11" t="s">
        <v>45</v>
      </c>
      <c r="E11">
        <v>1.9</v>
      </c>
      <c r="F11">
        <v>0.09</v>
      </c>
      <c r="G11">
        <v>0.03</v>
      </c>
      <c r="H11" t="s">
        <v>78</v>
      </c>
      <c r="I11" t="s">
        <v>78</v>
      </c>
      <c r="J11" t="s">
        <v>45</v>
      </c>
      <c r="K11" t="s">
        <v>81</v>
      </c>
      <c r="L11" t="s">
        <v>82</v>
      </c>
      <c r="M11" t="s">
        <v>82</v>
      </c>
      <c r="N11" t="s">
        <v>101</v>
      </c>
      <c r="O11" t="s">
        <v>101</v>
      </c>
      <c r="P11">
        <v>2</v>
      </c>
      <c r="Q11">
        <f t="shared" si="0"/>
        <v>10</v>
      </c>
    </row>
    <row r="12" spans="1:20" x14ac:dyDescent="0.3">
      <c r="A12" s="24" t="s">
        <v>32</v>
      </c>
      <c r="B12" s="24" t="s">
        <v>33</v>
      </c>
      <c r="C12" t="s">
        <v>34</v>
      </c>
      <c r="D12" t="s">
        <v>35</v>
      </c>
      <c r="E12">
        <v>0</v>
      </c>
      <c r="F12">
        <v>0</v>
      </c>
      <c r="G12">
        <v>0</v>
      </c>
      <c r="H12" t="s">
        <v>37</v>
      </c>
      <c r="I12" t="s">
        <v>37</v>
      </c>
      <c r="J12" t="s">
        <v>94</v>
      </c>
      <c r="K12" t="s">
        <v>40</v>
      </c>
      <c r="L12" t="s">
        <v>37</v>
      </c>
      <c r="M12" t="s">
        <v>37</v>
      </c>
      <c r="N12" t="s">
        <v>41</v>
      </c>
      <c r="O12" t="s">
        <v>41</v>
      </c>
      <c r="P12">
        <v>3</v>
      </c>
      <c r="Q12">
        <f t="shared" si="0"/>
        <v>11</v>
      </c>
    </row>
    <row r="13" spans="1:20" x14ac:dyDescent="0.3">
      <c r="A13" s="24" t="s">
        <v>42</v>
      </c>
      <c r="B13" s="24" t="s">
        <v>43</v>
      </c>
      <c r="C13" t="s">
        <v>44</v>
      </c>
      <c r="D13" t="s">
        <v>45</v>
      </c>
      <c r="E13">
        <v>0</v>
      </c>
      <c r="F13">
        <v>0</v>
      </c>
      <c r="G13">
        <v>0</v>
      </c>
      <c r="H13" t="s">
        <v>37</v>
      </c>
      <c r="I13" t="s">
        <v>37</v>
      </c>
      <c r="J13" t="s">
        <v>45</v>
      </c>
      <c r="K13" t="s">
        <v>40</v>
      </c>
      <c r="L13" t="s">
        <v>37</v>
      </c>
      <c r="M13" t="s">
        <v>37</v>
      </c>
      <c r="P13">
        <v>3</v>
      </c>
      <c r="Q13">
        <f t="shared" si="0"/>
        <v>12</v>
      </c>
    </row>
    <row r="14" spans="1:20" x14ac:dyDescent="0.3">
      <c r="A14" s="24" t="s">
        <v>48</v>
      </c>
      <c r="B14" s="24" t="s">
        <v>49</v>
      </c>
      <c r="C14" t="s">
        <v>50</v>
      </c>
      <c r="D14" t="s">
        <v>35</v>
      </c>
      <c r="E14">
        <v>0</v>
      </c>
      <c r="F14">
        <v>0</v>
      </c>
      <c r="G14">
        <v>0</v>
      </c>
      <c r="H14" t="s">
        <v>37</v>
      </c>
      <c r="I14" t="s">
        <v>37</v>
      </c>
      <c r="J14" t="s">
        <v>94</v>
      </c>
      <c r="K14" t="s">
        <v>40</v>
      </c>
      <c r="L14" t="s">
        <v>37</v>
      </c>
      <c r="M14" t="s">
        <v>37</v>
      </c>
      <c r="N14" t="s">
        <v>41</v>
      </c>
      <c r="O14" t="s">
        <v>41</v>
      </c>
      <c r="P14">
        <v>3</v>
      </c>
      <c r="Q14">
        <f t="shared" si="0"/>
        <v>13</v>
      </c>
    </row>
    <row r="15" spans="1:20" x14ac:dyDescent="0.3">
      <c r="A15" s="24" t="s">
        <v>51</v>
      </c>
      <c r="B15" s="24" t="s">
        <v>52</v>
      </c>
      <c r="C15" t="s">
        <v>53</v>
      </c>
      <c r="D15" t="s">
        <v>45</v>
      </c>
      <c r="E15">
        <v>0</v>
      </c>
      <c r="F15">
        <v>0</v>
      </c>
      <c r="G15">
        <v>0</v>
      </c>
      <c r="H15" t="s">
        <v>37</v>
      </c>
      <c r="I15" t="s">
        <v>37</v>
      </c>
      <c r="J15" t="s">
        <v>45</v>
      </c>
      <c r="K15" t="s">
        <v>40</v>
      </c>
      <c r="L15" t="s">
        <v>37</v>
      </c>
      <c r="M15" t="s">
        <v>37</v>
      </c>
      <c r="N15" t="s">
        <v>41</v>
      </c>
      <c r="O15" t="s">
        <v>41</v>
      </c>
      <c r="P15">
        <v>3</v>
      </c>
      <c r="Q15">
        <f t="shared" si="0"/>
        <v>14</v>
      </c>
    </row>
    <row r="16" spans="1:20" x14ac:dyDescent="0.3">
      <c r="A16" s="24" t="s">
        <v>55</v>
      </c>
      <c r="B16" s="24" t="s">
        <v>56</v>
      </c>
      <c r="C16" t="s">
        <v>50</v>
      </c>
      <c r="D16" t="s">
        <v>45</v>
      </c>
      <c r="E16">
        <v>0</v>
      </c>
      <c r="F16">
        <v>0</v>
      </c>
      <c r="G16">
        <v>0</v>
      </c>
      <c r="H16" t="s">
        <v>37</v>
      </c>
      <c r="I16" t="s">
        <v>37</v>
      </c>
      <c r="J16" t="s">
        <v>35</v>
      </c>
      <c r="K16" t="s">
        <v>40</v>
      </c>
      <c r="L16" t="s">
        <v>37</v>
      </c>
      <c r="M16" t="s">
        <v>37</v>
      </c>
      <c r="N16" t="s">
        <v>41</v>
      </c>
      <c r="O16" t="s">
        <v>41</v>
      </c>
      <c r="P16">
        <v>3</v>
      </c>
      <c r="Q16">
        <f t="shared" si="0"/>
        <v>15</v>
      </c>
    </row>
    <row r="17" spans="1:17" x14ac:dyDescent="0.3">
      <c r="A17" s="24" t="s">
        <v>58</v>
      </c>
      <c r="B17" s="24" t="s">
        <v>59</v>
      </c>
      <c r="C17" t="s">
        <v>34</v>
      </c>
      <c r="D17" t="s">
        <v>35</v>
      </c>
      <c r="E17">
        <v>0</v>
      </c>
      <c r="F17">
        <v>0</v>
      </c>
      <c r="G17">
        <v>0</v>
      </c>
      <c r="H17" t="s">
        <v>37</v>
      </c>
      <c r="I17" t="s">
        <v>37</v>
      </c>
      <c r="J17" t="s">
        <v>45</v>
      </c>
      <c r="K17" t="s">
        <v>40</v>
      </c>
      <c r="L17" t="s">
        <v>37</v>
      </c>
      <c r="M17" t="s">
        <v>37</v>
      </c>
      <c r="P17">
        <v>0</v>
      </c>
      <c r="Q17">
        <f t="shared" si="0"/>
        <v>16</v>
      </c>
    </row>
    <row r="18" spans="1:17" x14ac:dyDescent="0.3">
      <c r="A18" s="24" t="s">
        <v>61</v>
      </c>
      <c r="B18" s="24" t="s">
        <v>62</v>
      </c>
      <c r="C18" t="s">
        <v>50</v>
      </c>
      <c r="D18" t="s">
        <v>45</v>
      </c>
      <c r="E18">
        <v>0</v>
      </c>
      <c r="F18">
        <v>0</v>
      </c>
      <c r="G18">
        <v>0</v>
      </c>
      <c r="H18" t="s">
        <v>37</v>
      </c>
      <c r="I18" t="s">
        <v>37</v>
      </c>
      <c r="J18" t="s">
        <v>94</v>
      </c>
      <c r="K18" t="s">
        <v>40</v>
      </c>
      <c r="L18" t="s">
        <v>37</v>
      </c>
      <c r="M18" t="s">
        <v>37</v>
      </c>
      <c r="N18" t="s">
        <v>41</v>
      </c>
      <c r="O18" t="s">
        <v>41</v>
      </c>
      <c r="P18">
        <v>3</v>
      </c>
      <c r="Q18">
        <f t="shared" si="0"/>
        <v>17</v>
      </c>
    </row>
    <row r="19" spans="1:17" x14ac:dyDescent="0.3">
      <c r="A19" s="24" t="s">
        <v>64</v>
      </c>
      <c r="B19" s="24" t="s">
        <v>65</v>
      </c>
      <c r="C19" t="s">
        <v>44</v>
      </c>
      <c r="D19" t="s">
        <v>35</v>
      </c>
      <c r="E19">
        <v>0</v>
      </c>
      <c r="F19">
        <v>0</v>
      </c>
      <c r="G19">
        <v>0</v>
      </c>
      <c r="H19" t="s">
        <v>37</v>
      </c>
      <c r="I19" t="s">
        <v>37</v>
      </c>
      <c r="J19" t="s">
        <v>94</v>
      </c>
      <c r="K19" t="s">
        <v>40</v>
      </c>
      <c r="L19" t="s">
        <v>37</v>
      </c>
      <c r="M19" t="s">
        <v>37</v>
      </c>
      <c r="N19" t="s">
        <v>41</v>
      </c>
      <c r="O19" t="s">
        <v>41</v>
      </c>
      <c r="P19">
        <v>3</v>
      </c>
      <c r="Q19">
        <f t="shared" si="0"/>
        <v>18</v>
      </c>
    </row>
    <row r="20" spans="1:17" x14ac:dyDescent="0.3">
      <c r="A20" s="24" t="s">
        <v>68</v>
      </c>
      <c r="B20" s="24" t="s">
        <v>69</v>
      </c>
      <c r="C20" t="s">
        <v>44</v>
      </c>
      <c r="D20" t="s">
        <v>35</v>
      </c>
      <c r="E20">
        <v>0</v>
      </c>
      <c r="F20">
        <v>0</v>
      </c>
      <c r="G20">
        <v>0</v>
      </c>
      <c r="H20" t="s">
        <v>37</v>
      </c>
      <c r="I20" t="s">
        <v>37</v>
      </c>
      <c r="J20" t="s">
        <v>45</v>
      </c>
      <c r="K20" t="s">
        <v>40</v>
      </c>
      <c r="L20" t="s">
        <v>37</v>
      </c>
      <c r="M20" t="s">
        <v>37</v>
      </c>
      <c r="P20">
        <v>0</v>
      </c>
      <c r="Q20">
        <f t="shared" si="0"/>
        <v>19</v>
      </c>
    </row>
    <row r="21" spans="1:17" x14ac:dyDescent="0.3">
      <c r="A21" s="24" t="s">
        <v>72</v>
      </c>
      <c r="B21" s="24" t="s">
        <v>73</v>
      </c>
      <c r="C21" t="s">
        <v>74</v>
      </c>
      <c r="D21" t="s">
        <v>35</v>
      </c>
      <c r="E21">
        <v>0</v>
      </c>
      <c r="F21">
        <v>0</v>
      </c>
      <c r="G21">
        <v>0</v>
      </c>
      <c r="H21" t="s">
        <v>37</v>
      </c>
      <c r="I21" t="s">
        <v>37</v>
      </c>
      <c r="J21" t="s">
        <v>45</v>
      </c>
      <c r="K21" t="s">
        <v>40</v>
      </c>
      <c r="L21" t="s">
        <v>37</v>
      </c>
      <c r="M21" t="s">
        <v>37</v>
      </c>
      <c r="N21" t="s">
        <v>41</v>
      </c>
      <c r="O21" t="s">
        <v>41</v>
      </c>
      <c r="P21">
        <v>3</v>
      </c>
      <c r="Q21">
        <f t="shared" si="0"/>
        <v>20</v>
      </c>
    </row>
    <row r="22" spans="1:17" x14ac:dyDescent="0.3">
      <c r="A22" s="24" t="s">
        <v>84</v>
      </c>
      <c r="B22" s="24" t="s">
        <v>85</v>
      </c>
      <c r="C22" t="s">
        <v>53</v>
      </c>
      <c r="D22" t="s">
        <v>45</v>
      </c>
      <c r="E22">
        <v>0</v>
      </c>
      <c r="F22">
        <v>0</v>
      </c>
      <c r="G22">
        <v>0</v>
      </c>
      <c r="H22" t="s">
        <v>86</v>
      </c>
      <c r="I22" t="s">
        <v>86</v>
      </c>
      <c r="J22" t="s">
        <v>45</v>
      </c>
      <c r="K22" t="s">
        <v>88</v>
      </c>
      <c r="L22" t="s">
        <v>86</v>
      </c>
      <c r="M22" t="s">
        <v>86</v>
      </c>
      <c r="P22">
        <v>0</v>
      </c>
      <c r="Q22">
        <f t="shared" si="0"/>
        <v>21</v>
      </c>
    </row>
    <row r="23" spans="1:17" x14ac:dyDescent="0.3">
      <c r="A23" s="24" t="s">
        <v>89</v>
      </c>
      <c r="B23" s="24" t="s">
        <v>90</v>
      </c>
      <c r="C23" t="s">
        <v>44</v>
      </c>
      <c r="D23" t="s">
        <v>35</v>
      </c>
      <c r="E23">
        <v>0</v>
      </c>
      <c r="F23">
        <v>0</v>
      </c>
      <c r="G23">
        <v>0</v>
      </c>
      <c r="H23" t="s">
        <v>37</v>
      </c>
      <c r="I23" t="s">
        <v>37</v>
      </c>
      <c r="J23" t="s">
        <v>35</v>
      </c>
      <c r="K23" t="s">
        <v>40</v>
      </c>
      <c r="L23" t="s">
        <v>37</v>
      </c>
      <c r="M23" t="s">
        <v>37</v>
      </c>
      <c r="N23" t="s">
        <v>41</v>
      </c>
      <c r="O23" t="s">
        <v>41</v>
      </c>
      <c r="P23">
        <v>3</v>
      </c>
      <c r="Q23">
        <f t="shared" si="0"/>
        <v>22</v>
      </c>
    </row>
    <row r="24" spans="1:17" x14ac:dyDescent="0.3">
      <c r="A24" s="24" t="s">
        <v>92</v>
      </c>
      <c r="B24" s="24" t="s">
        <v>93</v>
      </c>
      <c r="C24" t="s">
        <v>50</v>
      </c>
      <c r="D24" t="s">
        <v>94</v>
      </c>
      <c r="E24">
        <v>0</v>
      </c>
      <c r="F24">
        <v>0</v>
      </c>
      <c r="G24">
        <v>0</v>
      </c>
      <c r="H24" t="s">
        <v>37</v>
      </c>
      <c r="I24" t="s">
        <v>37</v>
      </c>
      <c r="J24" t="s">
        <v>35</v>
      </c>
      <c r="K24" t="s">
        <v>40</v>
      </c>
      <c r="L24" t="s">
        <v>37</v>
      </c>
      <c r="M24" t="s">
        <v>37</v>
      </c>
      <c r="N24" t="s">
        <v>41</v>
      </c>
      <c r="O24" t="s">
        <v>41</v>
      </c>
      <c r="P24">
        <v>3</v>
      </c>
      <c r="Q24">
        <f t="shared" si="0"/>
        <v>23</v>
      </c>
    </row>
    <row r="25" spans="1:17" x14ac:dyDescent="0.3">
      <c r="A25" s="24" t="s">
        <v>102</v>
      </c>
      <c r="B25" s="24" t="s">
        <v>103</v>
      </c>
      <c r="C25" t="s">
        <v>104</v>
      </c>
      <c r="D25" t="s">
        <v>35</v>
      </c>
      <c r="E25">
        <v>0</v>
      </c>
      <c r="F25">
        <v>0</v>
      </c>
      <c r="G25">
        <v>0</v>
      </c>
      <c r="H25" t="s">
        <v>37</v>
      </c>
      <c r="I25" t="s">
        <v>37</v>
      </c>
      <c r="J25" t="s">
        <v>45</v>
      </c>
      <c r="K25" t="s">
        <v>40</v>
      </c>
      <c r="L25" t="s">
        <v>37</v>
      </c>
      <c r="M25" t="s">
        <v>37</v>
      </c>
      <c r="N25" t="s">
        <v>41</v>
      </c>
      <c r="O25" t="s">
        <v>41</v>
      </c>
      <c r="P25">
        <v>3</v>
      </c>
      <c r="Q25">
        <f t="shared" si="0"/>
        <v>24</v>
      </c>
    </row>
    <row r="26" spans="1:17" x14ac:dyDescent="0.3">
      <c r="A26" s="24" t="s">
        <v>106</v>
      </c>
      <c r="B26" s="24" t="s">
        <v>107</v>
      </c>
      <c r="C26" t="s">
        <v>44</v>
      </c>
      <c r="D26" t="s">
        <v>35</v>
      </c>
      <c r="E26">
        <v>0</v>
      </c>
      <c r="F26">
        <v>0</v>
      </c>
      <c r="G26">
        <v>0</v>
      </c>
      <c r="H26" t="s">
        <v>37</v>
      </c>
      <c r="I26" t="s">
        <v>37</v>
      </c>
      <c r="J26" t="s">
        <v>45</v>
      </c>
      <c r="K26" t="s">
        <v>40</v>
      </c>
      <c r="L26" t="s">
        <v>37</v>
      </c>
      <c r="M26" t="s">
        <v>37</v>
      </c>
      <c r="N26" t="s">
        <v>41</v>
      </c>
      <c r="O26" t="s">
        <v>41</v>
      </c>
      <c r="P26">
        <v>3</v>
      </c>
      <c r="Q26">
        <f t="shared" si="0"/>
        <v>25</v>
      </c>
    </row>
    <row r="27" spans="1:17" x14ac:dyDescent="0.3">
      <c r="A27" s="24" t="s">
        <v>110</v>
      </c>
      <c r="B27" s="24" t="s">
        <v>111</v>
      </c>
      <c r="C27" t="s">
        <v>112</v>
      </c>
      <c r="D27" t="s">
        <v>45</v>
      </c>
      <c r="E27">
        <v>0</v>
      </c>
      <c r="F27">
        <v>0</v>
      </c>
      <c r="G27">
        <v>0</v>
      </c>
      <c r="H27" t="s">
        <v>37</v>
      </c>
      <c r="I27" t="s">
        <v>37</v>
      </c>
      <c r="J27" t="s">
        <v>45</v>
      </c>
      <c r="K27" t="s">
        <v>40</v>
      </c>
      <c r="L27" t="s">
        <v>37</v>
      </c>
      <c r="M27" t="s">
        <v>37</v>
      </c>
      <c r="P27">
        <v>0</v>
      </c>
      <c r="Q27">
        <f t="shared" si="0"/>
        <v>26</v>
      </c>
    </row>
    <row r="28" spans="1:17" x14ac:dyDescent="0.3">
      <c r="A28" s="24" t="s">
        <v>113</v>
      </c>
      <c r="B28" s="24" t="s">
        <v>114</v>
      </c>
      <c r="C28" t="s">
        <v>50</v>
      </c>
      <c r="D28" t="s">
        <v>94</v>
      </c>
      <c r="E28">
        <v>0</v>
      </c>
      <c r="F28">
        <v>0</v>
      </c>
      <c r="G28">
        <v>0</v>
      </c>
      <c r="H28" t="s">
        <v>37</v>
      </c>
      <c r="I28" t="s">
        <v>37</v>
      </c>
      <c r="J28" t="s">
        <v>94</v>
      </c>
      <c r="K28" t="s">
        <v>40</v>
      </c>
      <c r="L28" t="s">
        <v>37</v>
      </c>
      <c r="M28" t="s">
        <v>37</v>
      </c>
      <c r="P28">
        <v>0</v>
      </c>
      <c r="Q28">
        <f t="shared" si="0"/>
        <v>27</v>
      </c>
    </row>
    <row r="29" spans="1:17" x14ac:dyDescent="0.3">
      <c r="A29" s="24" t="s">
        <v>116</v>
      </c>
      <c r="B29" s="24" t="s">
        <v>117</v>
      </c>
      <c r="C29" t="s">
        <v>104</v>
      </c>
      <c r="D29" t="s">
        <v>35</v>
      </c>
      <c r="E29">
        <v>0</v>
      </c>
      <c r="F29">
        <v>0</v>
      </c>
      <c r="G29">
        <v>0</v>
      </c>
      <c r="H29" t="s">
        <v>37</v>
      </c>
      <c r="I29" t="s">
        <v>37</v>
      </c>
      <c r="J29" t="s">
        <v>45</v>
      </c>
      <c r="K29" t="s">
        <v>40</v>
      </c>
      <c r="L29" t="s">
        <v>37</v>
      </c>
      <c r="M29" t="s">
        <v>37</v>
      </c>
      <c r="P29">
        <v>0</v>
      </c>
      <c r="Q29">
        <f t="shared" si="0"/>
        <v>28</v>
      </c>
    </row>
    <row r="30" spans="1:17" x14ac:dyDescent="0.3">
      <c r="A30" s="24" t="s">
        <v>119</v>
      </c>
      <c r="B30" s="24" t="s">
        <v>120</v>
      </c>
      <c r="C30" t="s">
        <v>112</v>
      </c>
      <c r="D30" t="s">
        <v>45</v>
      </c>
      <c r="E30">
        <v>0</v>
      </c>
      <c r="F30">
        <v>0</v>
      </c>
      <c r="G30">
        <v>0</v>
      </c>
      <c r="H30" t="s">
        <v>86</v>
      </c>
      <c r="I30" t="s">
        <v>37</v>
      </c>
      <c r="J30" t="s">
        <v>35</v>
      </c>
      <c r="K30" t="s">
        <v>40</v>
      </c>
      <c r="L30" t="s">
        <v>86</v>
      </c>
      <c r="M30" t="s">
        <v>37</v>
      </c>
      <c r="P30">
        <v>0</v>
      </c>
      <c r="Q30">
        <f t="shared" si="0"/>
        <v>29</v>
      </c>
    </row>
    <row r="31" spans="1:17" x14ac:dyDescent="0.3">
      <c r="A31" s="24" t="s">
        <v>121</v>
      </c>
      <c r="B31" s="24" t="s">
        <v>122</v>
      </c>
      <c r="C31" t="s">
        <v>34</v>
      </c>
      <c r="D31" t="s">
        <v>45</v>
      </c>
      <c r="E31">
        <v>0</v>
      </c>
      <c r="F31">
        <v>0</v>
      </c>
      <c r="G31">
        <v>0</v>
      </c>
      <c r="H31" t="s">
        <v>37</v>
      </c>
      <c r="I31" t="s">
        <v>37</v>
      </c>
      <c r="J31" t="s">
        <v>45</v>
      </c>
      <c r="K31" t="s">
        <v>40</v>
      </c>
      <c r="L31" t="s">
        <v>37</v>
      </c>
      <c r="M31" t="s">
        <v>37</v>
      </c>
      <c r="P31">
        <v>0</v>
      </c>
      <c r="Q31">
        <f t="shared" si="0"/>
        <v>30</v>
      </c>
    </row>
    <row r="32" spans="1:17" x14ac:dyDescent="0.3">
      <c r="A32" s="24" t="s">
        <v>123</v>
      </c>
      <c r="B32" s="24" t="s">
        <v>124</v>
      </c>
      <c r="C32" t="s">
        <v>112</v>
      </c>
      <c r="D32" t="s">
        <v>45</v>
      </c>
      <c r="E32">
        <v>0</v>
      </c>
      <c r="F32">
        <v>0</v>
      </c>
      <c r="G32">
        <v>0</v>
      </c>
      <c r="H32" t="s">
        <v>86</v>
      </c>
      <c r="I32" t="s">
        <v>86</v>
      </c>
      <c r="J32" t="s">
        <v>45</v>
      </c>
      <c r="K32" t="s">
        <v>88</v>
      </c>
      <c r="L32" t="s">
        <v>86</v>
      </c>
      <c r="M32" t="s">
        <v>86</v>
      </c>
      <c r="P32">
        <v>0</v>
      </c>
      <c r="Q32">
        <f t="shared" si="0"/>
        <v>31</v>
      </c>
    </row>
    <row r="33" spans="1:17" x14ac:dyDescent="0.3">
      <c r="A33" s="24" t="s">
        <v>128</v>
      </c>
      <c r="B33" s="24" t="s">
        <v>129</v>
      </c>
      <c r="C33" t="s">
        <v>112</v>
      </c>
      <c r="D33" t="s">
        <v>45</v>
      </c>
      <c r="E33">
        <v>0</v>
      </c>
      <c r="F33">
        <v>0</v>
      </c>
      <c r="G33">
        <v>0</v>
      </c>
      <c r="H33" t="s">
        <v>37</v>
      </c>
      <c r="I33" t="s">
        <v>37</v>
      </c>
      <c r="J33" t="s">
        <v>94</v>
      </c>
      <c r="K33" t="s">
        <v>40</v>
      </c>
      <c r="L33" t="s">
        <v>37</v>
      </c>
      <c r="M33" t="s">
        <v>37</v>
      </c>
      <c r="N33" t="s">
        <v>41</v>
      </c>
      <c r="O33" t="s">
        <v>41</v>
      </c>
      <c r="P33">
        <v>3</v>
      </c>
      <c r="Q33">
        <f t="shared" si="0"/>
        <v>32</v>
      </c>
    </row>
    <row r="34" spans="1:17" x14ac:dyDescent="0.3">
      <c r="A34" s="24" t="s">
        <v>131</v>
      </c>
      <c r="B34" s="24" t="s">
        <v>132</v>
      </c>
      <c r="C34" t="s">
        <v>74</v>
      </c>
      <c r="D34" t="s">
        <v>45</v>
      </c>
      <c r="E34">
        <v>0</v>
      </c>
      <c r="F34">
        <v>0</v>
      </c>
      <c r="G34">
        <v>0</v>
      </c>
      <c r="H34" t="s">
        <v>37</v>
      </c>
      <c r="I34" t="s">
        <v>37</v>
      </c>
      <c r="J34" t="s">
        <v>94</v>
      </c>
      <c r="K34" t="s">
        <v>40</v>
      </c>
      <c r="L34" t="s">
        <v>37</v>
      </c>
      <c r="M34" t="s">
        <v>37</v>
      </c>
      <c r="N34" t="s">
        <v>41</v>
      </c>
      <c r="O34" t="s">
        <v>41</v>
      </c>
      <c r="P34">
        <v>3</v>
      </c>
      <c r="Q34">
        <f t="shared" si="0"/>
        <v>33</v>
      </c>
    </row>
    <row r="35" spans="1:17" x14ac:dyDescent="0.3">
      <c r="A35" s="24" t="s">
        <v>134</v>
      </c>
      <c r="B35" s="24" t="s">
        <v>135</v>
      </c>
      <c r="C35" t="s">
        <v>74</v>
      </c>
      <c r="D35" t="s">
        <v>94</v>
      </c>
      <c r="E35">
        <v>0</v>
      </c>
      <c r="F35">
        <v>0</v>
      </c>
      <c r="G35">
        <v>0</v>
      </c>
      <c r="H35" t="s">
        <v>37</v>
      </c>
      <c r="I35" t="s">
        <v>37</v>
      </c>
      <c r="J35" t="s">
        <v>45</v>
      </c>
      <c r="K35" t="s">
        <v>40</v>
      </c>
      <c r="L35" t="s">
        <v>37</v>
      </c>
      <c r="M35" t="s">
        <v>37</v>
      </c>
      <c r="N35" t="s">
        <v>41</v>
      </c>
      <c r="O35" t="s">
        <v>41</v>
      </c>
      <c r="P35">
        <v>3</v>
      </c>
      <c r="Q35">
        <f t="shared" si="0"/>
        <v>34</v>
      </c>
    </row>
    <row r="36" spans="1:17" x14ac:dyDescent="0.3">
      <c r="A36" s="24" t="s">
        <v>136</v>
      </c>
      <c r="B36" s="24" t="s">
        <v>137</v>
      </c>
      <c r="C36" t="s">
        <v>44</v>
      </c>
      <c r="D36" t="s">
        <v>94</v>
      </c>
      <c r="E36">
        <v>0</v>
      </c>
      <c r="F36">
        <v>0</v>
      </c>
      <c r="G36">
        <v>0</v>
      </c>
      <c r="H36" t="s">
        <v>37</v>
      </c>
      <c r="I36" t="s">
        <v>37</v>
      </c>
      <c r="J36" t="s">
        <v>45</v>
      </c>
      <c r="K36" t="s">
        <v>40</v>
      </c>
      <c r="L36" t="s">
        <v>37</v>
      </c>
      <c r="M36" t="s">
        <v>37</v>
      </c>
      <c r="O36" t="s">
        <v>140</v>
      </c>
      <c r="P36">
        <v>3</v>
      </c>
      <c r="Q36">
        <f t="shared" si="0"/>
        <v>35</v>
      </c>
    </row>
    <row r="37" spans="1:17" x14ac:dyDescent="0.3">
      <c r="A37" s="24" t="s">
        <v>141</v>
      </c>
      <c r="B37" s="24" t="s">
        <v>142</v>
      </c>
      <c r="C37" t="s">
        <v>44</v>
      </c>
      <c r="D37" t="s">
        <v>35</v>
      </c>
      <c r="E37">
        <v>0</v>
      </c>
      <c r="F37">
        <v>0</v>
      </c>
      <c r="G37">
        <v>0</v>
      </c>
      <c r="H37" t="s">
        <v>37</v>
      </c>
      <c r="I37" t="s">
        <v>37</v>
      </c>
      <c r="J37" t="s">
        <v>45</v>
      </c>
      <c r="K37" t="s">
        <v>40</v>
      </c>
      <c r="L37" t="s">
        <v>37</v>
      </c>
      <c r="M37" t="s">
        <v>37</v>
      </c>
      <c r="P37">
        <v>0</v>
      </c>
      <c r="Q37">
        <f t="shared" si="0"/>
        <v>36</v>
      </c>
    </row>
    <row r="38" spans="1:17" x14ac:dyDescent="0.3">
      <c r="A38" s="24" t="s">
        <v>145</v>
      </c>
      <c r="B38" s="24" t="s">
        <v>146</v>
      </c>
      <c r="C38" t="s">
        <v>44</v>
      </c>
      <c r="D38" t="s">
        <v>35</v>
      </c>
      <c r="E38">
        <v>0</v>
      </c>
      <c r="F38">
        <v>0</v>
      </c>
      <c r="G38">
        <v>0</v>
      </c>
      <c r="H38" t="s">
        <v>37</v>
      </c>
      <c r="I38" t="s">
        <v>37</v>
      </c>
      <c r="J38" t="s">
        <v>35</v>
      </c>
      <c r="K38" t="s">
        <v>40</v>
      </c>
      <c r="L38" t="s">
        <v>37</v>
      </c>
      <c r="M38" t="s">
        <v>37</v>
      </c>
      <c r="P38">
        <v>0</v>
      </c>
      <c r="Q38">
        <f t="shared" si="0"/>
        <v>37</v>
      </c>
    </row>
    <row r="39" spans="1:17" x14ac:dyDescent="0.3">
      <c r="A39" s="24" t="s">
        <v>149</v>
      </c>
      <c r="B39" s="24" t="s">
        <v>150</v>
      </c>
      <c r="C39" t="s">
        <v>112</v>
      </c>
      <c r="D39" t="s">
        <v>45</v>
      </c>
      <c r="E39">
        <v>0</v>
      </c>
      <c r="F39">
        <v>0</v>
      </c>
      <c r="G39">
        <v>0</v>
      </c>
      <c r="H39" t="s">
        <v>37</v>
      </c>
      <c r="I39" t="s">
        <v>37</v>
      </c>
      <c r="J39" t="s">
        <v>35</v>
      </c>
      <c r="K39" t="s">
        <v>40</v>
      </c>
      <c r="L39" t="s">
        <v>37</v>
      </c>
      <c r="M39" t="s">
        <v>37</v>
      </c>
      <c r="P39">
        <v>0</v>
      </c>
      <c r="Q39">
        <f t="shared" si="0"/>
        <v>38</v>
      </c>
    </row>
    <row r="40" spans="1:17" x14ac:dyDescent="0.3">
      <c r="A40" s="24" t="s">
        <v>152</v>
      </c>
      <c r="B40" s="24" t="s">
        <v>153</v>
      </c>
      <c r="C40" t="s">
        <v>154</v>
      </c>
      <c r="D40" t="s">
        <v>94</v>
      </c>
      <c r="E40">
        <v>0</v>
      </c>
      <c r="F40">
        <v>0</v>
      </c>
      <c r="G40">
        <v>0</v>
      </c>
      <c r="H40" t="s">
        <v>86</v>
      </c>
      <c r="I40" t="s">
        <v>86</v>
      </c>
      <c r="J40" t="s">
        <v>35</v>
      </c>
      <c r="K40" t="s">
        <v>88</v>
      </c>
      <c r="L40" t="s">
        <v>86</v>
      </c>
      <c r="M40" t="s">
        <v>86</v>
      </c>
      <c r="P40">
        <v>0</v>
      </c>
      <c r="Q40">
        <f t="shared" si="0"/>
        <v>39</v>
      </c>
    </row>
    <row r="41" spans="1:17" x14ac:dyDescent="0.3">
      <c r="A41" s="24" t="s">
        <v>156</v>
      </c>
      <c r="B41" s="24" t="s">
        <v>157</v>
      </c>
      <c r="C41" t="s">
        <v>50</v>
      </c>
      <c r="D41" t="s">
        <v>45</v>
      </c>
      <c r="E41">
        <v>0</v>
      </c>
      <c r="F41">
        <v>0</v>
      </c>
      <c r="G41">
        <v>0</v>
      </c>
      <c r="H41" t="s">
        <v>86</v>
      </c>
      <c r="I41" t="s">
        <v>86</v>
      </c>
      <c r="J41" t="s">
        <v>45</v>
      </c>
      <c r="K41" t="s">
        <v>88</v>
      </c>
      <c r="L41" t="s">
        <v>86</v>
      </c>
      <c r="M41" t="s">
        <v>86</v>
      </c>
      <c r="P41">
        <v>2</v>
      </c>
      <c r="Q41">
        <f t="shared" si="0"/>
        <v>40</v>
      </c>
    </row>
    <row r="42" spans="1:17" x14ac:dyDescent="0.3">
      <c r="A42" s="24" t="s">
        <v>159</v>
      </c>
      <c r="B42" s="24" t="s">
        <v>160</v>
      </c>
      <c r="C42" t="s">
        <v>50</v>
      </c>
      <c r="D42" t="s">
        <v>94</v>
      </c>
      <c r="E42">
        <v>0</v>
      </c>
      <c r="F42">
        <v>0</v>
      </c>
      <c r="G42">
        <v>0</v>
      </c>
      <c r="H42" t="s">
        <v>37</v>
      </c>
      <c r="I42" t="s">
        <v>37</v>
      </c>
      <c r="J42" t="s">
        <v>45</v>
      </c>
      <c r="K42" t="s">
        <v>40</v>
      </c>
      <c r="L42" t="s">
        <v>37</v>
      </c>
      <c r="M42" t="s">
        <v>37</v>
      </c>
      <c r="N42" t="s">
        <v>41</v>
      </c>
      <c r="O42" t="s">
        <v>41</v>
      </c>
      <c r="P42">
        <v>3</v>
      </c>
      <c r="Q42">
        <f t="shared" si="0"/>
        <v>41</v>
      </c>
    </row>
    <row r="43" spans="1:17" x14ac:dyDescent="0.3">
      <c r="A43" s="24" t="s">
        <v>163</v>
      </c>
      <c r="B43" s="24" t="s">
        <v>164</v>
      </c>
      <c r="C43" t="s">
        <v>53</v>
      </c>
      <c r="D43" t="s">
        <v>45</v>
      </c>
      <c r="E43">
        <v>0</v>
      </c>
      <c r="F43">
        <v>0</v>
      </c>
      <c r="G43">
        <v>0</v>
      </c>
      <c r="H43" t="s">
        <v>37</v>
      </c>
      <c r="I43" t="s">
        <v>37</v>
      </c>
      <c r="J43" t="s">
        <v>45</v>
      </c>
      <c r="K43" t="s">
        <v>40</v>
      </c>
      <c r="L43" t="s">
        <v>37</v>
      </c>
      <c r="M43" t="s">
        <v>37</v>
      </c>
      <c r="N43" t="s">
        <v>41</v>
      </c>
      <c r="O43" t="s">
        <v>41</v>
      </c>
      <c r="P43">
        <v>3</v>
      </c>
      <c r="Q43">
        <f t="shared" si="0"/>
        <v>42</v>
      </c>
    </row>
    <row r="44" spans="1:17" x14ac:dyDescent="0.3">
      <c r="A44" s="24" t="s">
        <v>167</v>
      </c>
      <c r="B44" s="24" t="s">
        <v>168</v>
      </c>
      <c r="C44" t="s">
        <v>44</v>
      </c>
      <c r="D44" t="s">
        <v>35</v>
      </c>
      <c r="E44">
        <v>0</v>
      </c>
      <c r="F44">
        <v>0</v>
      </c>
      <c r="G44">
        <v>0</v>
      </c>
      <c r="H44" t="s">
        <v>37</v>
      </c>
      <c r="I44" t="s">
        <v>37</v>
      </c>
      <c r="J44" t="s">
        <v>45</v>
      </c>
      <c r="K44" t="s">
        <v>40</v>
      </c>
      <c r="L44" t="s">
        <v>37</v>
      </c>
      <c r="M44" t="s">
        <v>37</v>
      </c>
      <c r="N44" t="s">
        <v>41</v>
      </c>
      <c r="O44" t="s">
        <v>41</v>
      </c>
      <c r="P44">
        <v>3</v>
      </c>
      <c r="Q44">
        <f t="shared" si="0"/>
        <v>43</v>
      </c>
    </row>
    <row r="45" spans="1:17" x14ac:dyDescent="0.3">
      <c r="A45" s="24" t="s">
        <v>170</v>
      </c>
      <c r="B45" s="24" t="s">
        <v>171</v>
      </c>
      <c r="C45" t="s">
        <v>112</v>
      </c>
      <c r="D45" t="s">
        <v>45</v>
      </c>
      <c r="E45">
        <v>0</v>
      </c>
      <c r="F45">
        <v>0</v>
      </c>
      <c r="G45">
        <v>0</v>
      </c>
      <c r="H45" t="s">
        <v>37</v>
      </c>
      <c r="I45" t="s">
        <v>37</v>
      </c>
      <c r="J45" t="s">
        <v>94</v>
      </c>
      <c r="K45" t="s">
        <v>40</v>
      </c>
      <c r="L45" t="s">
        <v>37</v>
      </c>
      <c r="M45" t="s">
        <v>37</v>
      </c>
      <c r="N45" t="s">
        <v>41</v>
      </c>
      <c r="O45" t="s">
        <v>41</v>
      </c>
      <c r="P45">
        <v>3</v>
      </c>
      <c r="Q45">
        <f t="shared" si="0"/>
        <v>44</v>
      </c>
    </row>
    <row r="46" spans="1:17" x14ac:dyDescent="0.3">
      <c r="A46" s="24" t="s">
        <v>178</v>
      </c>
      <c r="B46" s="24" t="s">
        <v>179</v>
      </c>
      <c r="C46" t="s">
        <v>53</v>
      </c>
      <c r="D46" t="s">
        <v>94</v>
      </c>
      <c r="E46">
        <v>0</v>
      </c>
      <c r="F46">
        <v>0</v>
      </c>
      <c r="G46">
        <v>0</v>
      </c>
      <c r="H46" t="s">
        <v>37</v>
      </c>
      <c r="I46" t="s">
        <v>37</v>
      </c>
      <c r="J46" t="s">
        <v>45</v>
      </c>
      <c r="K46" t="s">
        <v>40</v>
      </c>
      <c r="L46" t="s">
        <v>37</v>
      </c>
      <c r="M46" t="s">
        <v>37</v>
      </c>
      <c r="P46">
        <v>3</v>
      </c>
      <c r="Q46">
        <f t="shared" si="0"/>
        <v>45</v>
      </c>
    </row>
    <row r="47" spans="1:17" x14ac:dyDescent="0.3">
      <c r="A47" s="24" t="s">
        <v>180</v>
      </c>
      <c r="B47" s="24" t="s">
        <v>181</v>
      </c>
      <c r="C47" t="s">
        <v>34</v>
      </c>
      <c r="D47" t="s">
        <v>45</v>
      </c>
      <c r="E47">
        <v>0</v>
      </c>
      <c r="F47">
        <v>0</v>
      </c>
      <c r="G47">
        <v>0</v>
      </c>
      <c r="H47" t="s">
        <v>37</v>
      </c>
      <c r="I47" t="s">
        <v>37</v>
      </c>
      <c r="J47" t="s">
        <v>35</v>
      </c>
      <c r="K47" t="s">
        <v>40</v>
      </c>
      <c r="L47" t="s">
        <v>37</v>
      </c>
      <c r="M47" t="s">
        <v>37</v>
      </c>
      <c r="N47" t="s">
        <v>41</v>
      </c>
      <c r="O47" t="s">
        <v>41</v>
      </c>
      <c r="P47">
        <v>3</v>
      </c>
      <c r="Q47">
        <f t="shared" si="0"/>
        <v>46</v>
      </c>
    </row>
    <row r="48" spans="1:17" x14ac:dyDescent="0.3">
      <c r="A48" s="24" t="s">
        <v>182</v>
      </c>
      <c r="B48" s="24" t="s">
        <v>183</v>
      </c>
      <c r="C48" t="s">
        <v>53</v>
      </c>
      <c r="D48" t="s">
        <v>45</v>
      </c>
      <c r="E48">
        <v>0</v>
      </c>
      <c r="F48">
        <v>0</v>
      </c>
      <c r="G48">
        <v>0</v>
      </c>
      <c r="H48" t="s">
        <v>37</v>
      </c>
      <c r="I48" t="s">
        <v>37</v>
      </c>
      <c r="J48" t="s">
        <v>35</v>
      </c>
      <c r="K48" t="s">
        <v>40</v>
      </c>
      <c r="L48" t="s">
        <v>37</v>
      </c>
      <c r="M48" t="s">
        <v>37</v>
      </c>
      <c r="P48">
        <v>0</v>
      </c>
      <c r="Q48">
        <f t="shared" si="0"/>
        <v>47</v>
      </c>
    </row>
    <row r="49" spans="1:17" x14ac:dyDescent="0.3">
      <c r="A49" s="24" t="s">
        <v>185</v>
      </c>
      <c r="B49" s="24" t="s">
        <v>186</v>
      </c>
      <c r="C49" t="s">
        <v>50</v>
      </c>
      <c r="D49" t="s">
        <v>94</v>
      </c>
      <c r="E49">
        <v>0</v>
      </c>
      <c r="F49">
        <v>0</v>
      </c>
      <c r="G49">
        <v>0</v>
      </c>
      <c r="H49" t="s">
        <v>37</v>
      </c>
      <c r="I49" t="s">
        <v>37</v>
      </c>
      <c r="J49" t="s">
        <v>94</v>
      </c>
      <c r="K49" t="s">
        <v>40</v>
      </c>
      <c r="L49" t="s">
        <v>37</v>
      </c>
      <c r="M49" t="s">
        <v>37</v>
      </c>
      <c r="O49" t="s">
        <v>140</v>
      </c>
      <c r="P49">
        <v>3</v>
      </c>
      <c r="Q49">
        <f t="shared" si="0"/>
        <v>48</v>
      </c>
    </row>
    <row r="50" spans="1:17" x14ac:dyDescent="0.3">
      <c r="A50" s="24" t="s">
        <v>190</v>
      </c>
      <c r="B50" s="24" t="s">
        <v>191</v>
      </c>
      <c r="C50" t="s">
        <v>44</v>
      </c>
      <c r="D50" t="s">
        <v>35</v>
      </c>
      <c r="E50">
        <v>0</v>
      </c>
      <c r="F50">
        <v>0</v>
      </c>
      <c r="G50">
        <v>0</v>
      </c>
      <c r="H50" t="s">
        <v>37</v>
      </c>
      <c r="I50" t="s">
        <v>37</v>
      </c>
      <c r="J50" t="s">
        <v>35</v>
      </c>
      <c r="K50" t="s">
        <v>40</v>
      </c>
      <c r="L50" t="s">
        <v>37</v>
      </c>
      <c r="M50" t="s">
        <v>37</v>
      </c>
      <c r="P50">
        <v>0</v>
      </c>
      <c r="Q50">
        <f t="shared" si="0"/>
        <v>49</v>
      </c>
    </row>
    <row r="51" spans="1:17" x14ac:dyDescent="0.3">
      <c r="A51" s="24" t="s">
        <v>196</v>
      </c>
      <c r="B51" s="24" t="s">
        <v>197</v>
      </c>
      <c r="C51" t="s">
        <v>34</v>
      </c>
      <c r="D51" t="s">
        <v>35</v>
      </c>
      <c r="E51">
        <v>0</v>
      </c>
      <c r="F51">
        <v>0</v>
      </c>
      <c r="G51">
        <v>0</v>
      </c>
      <c r="H51" t="s">
        <v>37</v>
      </c>
      <c r="I51" t="s">
        <v>37</v>
      </c>
      <c r="J51" t="s">
        <v>45</v>
      </c>
      <c r="K51" t="s">
        <v>40</v>
      </c>
      <c r="L51" t="s">
        <v>37</v>
      </c>
      <c r="M51" t="s">
        <v>37</v>
      </c>
      <c r="P51">
        <v>0</v>
      </c>
      <c r="Q51">
        <f t="shared" si="0"/>
        <v>50</v>
      </c>
    </row>
    <row r="52" spans="1:17" x14ac:dyDescent="0.3">
      <c r="A52" s="24" t="s">
        <v>199</v>
      </c>
      <c r="B52" s="24" t="s">
        <v>200</v>
      </c>
      <c r="C52" t="s">
        <v>34</v>
      </c>
      <c r="D52" t="s">
        <v>94</v>
      </c>
      <c r="E52">
        <v>0</v>
      </c>
      <c r="F52">
        <v>0</v>
      </c>
      <c r="G52">
        <v>0</v>
      </c>
      <c r="H52" t="s">
        <v>37</v>
      </c>
      <c r="I52" t="s">
        <v>37</v>
      </c>
      <c r="J52" t="s">
        <v>45</v>
      </c>
      <c r="K52" t="s">
        <v>40</v>
      </c>
      <c r="L52" t="s">
        <v>37</v>
      </c>
      <c r="M52" t="s">
        <v>37</v>
      </c>
      <c r="N52" t="s">
        <v>41</v>
      </c>
      <c r="O52" t="s">
        <v>41</v>
      </c>
      <c r="P52">
        <v>3</v>
      </c>
      <c r="Q52">
        <f t="shared" si="0"/>
        <v>51</v>
      </c>
    </row>
    <row r="53" spans="1:17" x14ac:dyDescent="0.3">
      <c r="A53" s="24" t="s">
        <v>208</v>
      </c>
      <c r="B53" s="24" t="s">
        <v>209</v>
      </c>
      <c r="C53" t="s">
        <v>112</v>
      </c>
      <c r="D53" t="s">
        <v>45</v>
      </c>
      <c r="E53">
        <v>0</v>
      </c>
      <c r="F53">
        <v>0</v>
      </c>
      <c r="G53">
        <v>0</v>
      </c>
      <c r="H53" t="s">
        <v>37</v>
      </c>
      <c r="I53" t="s">
        <v>37</v>
      </c>
      <c r="J53" t="s">
        <v>45</v>
      </c>
      <c r="K53" t="s">
        <v>40</v>
      </c>
      <c r="L53" t="s">
        <v>37</v>
      </c>
      <c r="M53" t="s">
        <v>37</v>
      </c>
      <c r="P53">
        <v>0</v>
      </c>
      <c r="Q53">
        <f t="shared" si="0"/>
        <v>52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213</v>
      </c>
      <c r="B1" s="2" t="s">
        <v>214</v>
      </c>
      <c r="C1" s="3"/>
      <c r="D1" s="3"/>
      <c r="E1" s="3"/>
      <c r="F1" s="3"/>
      <c r="G1" s="3"/>
      <c r="H1" s="3"/>
      <c r="I1" s="3"/>
    </row>
    <row r="2" spans="1:9" x14ac:dyDescent="0.3">
      <c r="A2" s="4" t="s">
        <v>215</v>
      </c>
      <c r="B2" s="5" t="s">
        <v>216</v>
      </c>
    </row>
    <row r="3" spans="1:9" x14ac:dyDescent="0.3">
      <c r="A3" s="4" t="s">
        <v>217</v>
      </c>
      <c r="B3" s="5" t="s">
        <v>218</v>
      </c>
    </row>
    <row r="4" spans="1:9" ht="57.6" x14ac:dyDescent="0.3">
      <c r="A4" s="4" t="s">
        <v>1</v>
      </c>
      <c r="B4" s="5" t="s">
        <v>219</v>
      </c>
    </row>
    <row r="5" spans="1:9" ht="28.8" x14ac:dyDescent="0.3">
      <c r="A5" s="4" t="s">
        <v>2</v>
      </c>
      <c r="B5" s="5" t="s">
        <v>220</v>
      </c>
    </row>
    <row r="6" spans="1:9" ht="72.599999999999994" customHeight="1" x14ac:dyDescent="0.3">
      <c r="A6" s="4" t="s">
        <v>221</v>
      </c>
      <c r="B6" s="6" t="s">
        <v>222</v>
      </c>
    </row>
    <row r="7" spans="1:9" ht="57.6" x14ac:dyDescent="0.3">
      <c r="A7" s="4" t="s">
        <v>223</v>
      </c>
      <c r="B7" s="5" t="s">
        <v>224</v>
      </c>
    </row>
    <row r="8" spans="1:9" ht="57.6" x14ac:dyDescent="0.3">
      <c r="A8" s="4" t="s">
        <v>225</v>
      </c>
      <c r="B8" s="5" t="s">
        <v>226</v>
      </c>
    </row>
    <row r="9" spans="1:9" ht="72" x14ac:dyDescent="0.3">
      <c r="A9" s="7" t="s">
        <v>227</v>
      </c>
      <c r="B9" s="5" t="s">
        <v>228</v>
      </c>
    </row>
    <row r="10" spans="1:9" ht="28.8" x14ac:dyDescent="0.3">
      <c r="A10" s="4" t="s">
        <v>229</v>
      </c>
      <c r="B10" s="5" t="s">
        <v>230</v>
      </c>
    </row>
    <row r="11" spans="1:9" ht="57.6" x14ac:dyDescent="0.3">
      <c r="A11" s="4" t="s">
        <v>231</v>
      </c>
      <c r="B11" s="5" t="s">
        <v>232</v>
      </c>
    </row>
    <row r="12" spans="1:9" ht="131.4" customHeight="1" x14ac:dyDescent="0.3">
      <c r="A12" s="7" t="s">
        <v>233</v>
      </c>
      <c r="B12" s="5" t="s">
        <v>234</v>
      </c>
    </row>
    <row r="13" spans="1:9" ht="140.4" customHeight="1" x14ac:dyDescent="0.3">
      <c r="A13" s="4" t="s">
        <v>235</v>
      </c>
      <c r="B13" s="5" t="s">
        <v>236</v>
      </c>
    </row>
    <row r="14" spans="1:9" ht="72" x14ac:dyDescent="0.3">
      <c r="A14" s="4" t="s">
        <v>31</v>
      </c>
      <c r="B14" s="5" t="s">
        <v>237</v>
      </c>
    </row>
    <row r="15" spans="1:9" x14ac:dyDescent="0.3">
      <c r="A15" s="4" t="s">
        <v>238</v>
      </c>
      <c r="B15" s="5" t="s">
        <v>239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240</v>
      </c>
    </row>
    <row r="2" spans="1:2" x14ac:dyDescent="0.3">
      <c r="A2" s="9" t="s">
        <v>241</v>
      </c>
      <c r="B2" s="9" t="s">
        <v>242</v>
      </c>
    </row>
    <row r="3" spans="1:2" ht="28.8" x14ac:dyDescent="0.3">
      <c r="A3" s="10" t="s">
        <v>243</v>
      </c>
      <c r="B3" s="11" t="s">
        <v>244</v>
      </c>
    </row>
    <row r="4" spans="1:2" x14ac:dyDescent="0.3">
      <c r="A4" s="10" t="s">
        <v>245</v>
      </c>
      <c r="B4" s="11" t="s">
        <v>246</v>
      </c>
    </row>
    <row r="5" spans="1:2" ht="28.8" x14ac:dyDescent="0.3">
      <c r="A5" s="10" t="s">
        <v>247</v>
      </c>
      <c r="B5" s="11" t="s">
        <v>248</v>
      </c>
    </row>
    <row r="6" spans="1:2" ht="57.6" x14ac:dyDescent="0.3">
      <c r="A6" s="10" t="s">
        <v>249</v>
      </c>
      <c r="B6" s="11" t="s">
        <v>250</v>
      </c>
    </row>
    <row r="7" spans="1:2" x14ac:dyDescent="0.3">
      <c r="A7" s="10" t="s">
        <v>251</v>
      </c>
      <c r="B7" s="11" t="s">
        <v>252</v>
      </c>
    </row>
    <row r="8" spans="1:2" ht="57.6" x14ac:dyDescent="0.3">
      <c r="A8" s="10" t="s">
        <v>253</v>
      </c>
      <c r="B8" s="11" t="s">
        <v>254</v>
      </c>
    </row>
    <row r="9" spans="1:2" ht="28.8" x14ac:dyDescent="0.3">
      <c r="A9" s="10" t="s">
        <v>255</v>
      </c>
      <c r="B9" s="11" t="s">
        <v>256</v>
      </c>
    </row>
    <row r="10" spans="1:2" ht="72" x14ac:dyDescent="0.3">
      <c r="A10" s="10" t="s">
        <v>257</v>
      </c>
      <c r="B10" s="11" t="s">
        <v>258</v>
      </c>
    </row>
    <row r="11" spans="1:2" ht="28.8" x14ac:dyDescent="0.3">
      <c r="A11" s="10" t="s">
        <v>259</v>
      </c>
      <c r="B11" s="11" t="s">
        <v>260</v>
      </c>
    </row>
    <row r="12" spans="1:2" ht="57.6" x14ac:dyDescent="0.3">
      <c r="A12" s="10" t="s">
        <v>261</v>
      </c>
      <c r="B12" s="11" t="s">
        <v>262</v>
      </c>
    </row>
    <row r="13" spans="1:2" ht="28.8" x14ac:dyDescent="0.3">
      <c r="A13" s="10" t="s">
        <v>263</v>
      </c>
      <c r="B13" s="11" t="s">
        <v>264</v>
      </c>
    </row>
    <row r="14" spans="1:2" ht="28.8" x14ac:dyDescent="0.3">
      <c r="A14" s="10" t="s">
        <v>265</v>
      </c>
      <c r="B14" s="11" t="s">
        <v>266</v>
      </c>
    </row>
    <row r="15" spans="1:2" ht="43.2" x14ac:dyDescent="0.3">
      <c r="A15" s="10" t="s">
        <v>267</v>
      </c>
      <c r="B15" s="11" t="s">
        <v>268</v>
      </c>
    </row>
    <row r="16" spans="1:2" ht="28.8" x14ac:dyDescent="0.3">
      <c r="A16" s="12" t="s">
        <v>269</v>
      </c>
      <c r="B16" s="11" t="s">
        <v>270</v>
      </c>
    </row>
    <row r="17" spans="1:2" ht="28.8" x14ac:dyDescent="0.3">
      <c r="A17" s="12" t="s">
        <v>271</v>
      </c>
      <c r="B17" s="11" t="s">
        <v>272</v>
      </c>
    </row>
    <row r="18" spans="1:2" ht="86.4" x14ac:dyDescent="0.3">
      <c r="A18" s="10" t="s">
        <v>273</v>
      </c>
      <c r="B18" s="11" t="s">
        <v>274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275</v>
      </c>
    </row>
    <row r="2" spans="1:3" x14ac:dyDescent="0.3">
      <c r="A2" t="s">
        <v>276</v>
      </c>
    </row>
    <row r="3" spans="1:3" x14ac:dyDescent="0.3">
      <c r="A3" s="15" t="s">
        <v>277</v>
      </c>
      <c r="B3" s="15" t="s">
        <v>278</v>
      </c>
      <c r="C3" s="15" t="s">
        <v>279</v>
      </c>
    </row>
    <row r="4" spans="1:3" ht="100.8" x14ac:dyDescent="0.3">
      <c r="A4" s="7" t="s">
        <v>280</v>
      </c>
      <c r="B4" s="11" t="s">
        <v>281</v>
      </c>
      <c r="C4" s="16" t="s">
        <v>282</v>
      </c>
    </row>
    <row r="5" spans="1:3" ht="160.19999999999999" x14ac:dyDescent="0.3">
      <c r="A5" s="7" t="s">
        <v>283</v>
      </c>
      <c r="B5" s="11" t="s">
        <v>284</v>
      </c>
      <c r="C5" s="16" t="s">
        <v>282</v>
      </c>
    </row>
    <row r="6" spans="1:3" ht="43.2" x14ac:dyDescent="0.3">
      <c r="A6" s="7" t="s">
        <v>285</v>
      </c>
      <c r="B6" s="11" t="s">
        <v>286</v>
      </c>
      <c r="C6" s="17" t="s">
        <v>287</v>
      </c>
    </row>
    <row r="7" spans="1:3" ht="86.4" x14ac:dyDescent="0.3">
      <c r="A7" s="7" t="s">
        <v>288</v>
      </c>
      <c r="B7" s="11" t="s">
        <v>289</v>
      </c>
      <c r="C7" s="17" t="s">
        <v>290</v>
      </c>
    </row>
    <row r="8" spans="1:3" ht="57.6" x14ac:dyDescent="0.3">
      <c r="A8" s="7" t="s">
        <v>291</v>
      </c>
      <c r="B8" s="11" t="s">
        <v>292</v>
      </c>
      <c r="C8" s="17" t="s">
        <v>293</v>
      </c>
    </row>
    <row r="9" spans="1:3" ht="158.4" x14ac:dyDescent="0.3">
      <c r="A9" s="7" t="s">
        <v>294</v>
      </c>
      <c r="B9" s="11" t="s">
        <v>295</v>
      </c>
      <c r="C9" s="17" t="s">
        <v>296</v>
      </c>
    </row>
    <row r="10" spans="1:3" ht="129.6" x14ac:dyDescent="0.3">
      <c r="A10" s="7" t="s">
        <v>297</v>
      </c>
      <c r="B10" s="11" t="s">
        <v>298</v>
      </c>
      <c r="C10" s="17" t="s">
        <v>296</v>
      </c>
    </row>
    <row r="11" spans="1:3" ht="129.6" x14ac:dyDescent="0.3">
      <c r="A11" s="7" t="s">
        <v>299</v>
      </c>
      <c r="B11" s="11" t="s">
        <v>300</v>
      </c>
      <c r="C11" s="17" t="s">
        <v>296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301</v>
      </c>
    </row>
    <row r="2" spans="1:2" ht="96.6" customHeight="1" x14ac:dyDescent="0.3">
      <c r="A2" s="18" t="s">
        <v>302</v>
      </c>
      <c r="B2" s="18"/>
    </row>
    <row r="3" spans="1:2" x14ac:dyDescent="0.3">
      <c r="A3" s="3" t="s">
        <v>303</v>
      </c>
    </row>
    <row r="4" spans="1:2" ht="20.399999999999999" customHeight="1" x14ac:dyDescent="0.3">
      <c r="A4" s="19" t="s">
        <v>304</v>
      </c>
      <c r="B4" t="s">
        <v>305</v>
      </c>
    </row>
    <row r="5" spans="1:2" ht="66.599999999999994" customHeight="1" x14ac:dyDescent="0.3">
      <c r="A5" s="20">
        <v>1</v>
      </c>
      <c r="B5" s="7" t="s">
        <v>306</v>
      </c>
    </row>
    <row r="6" spans="1:2" ht="100.8" x14ac:dyDescent="0.3">
      <c r="A6" s="20">
        <v>2</v>
      </c>
      <c r="B6" s="11" t="s">
        <v>307</v>
      </c>
    </row>
    <row r="7" spans="1:2" ht="88.2" customHeight="1" x14ac:dyDescent="0.3">
      <c r="A7" s="20">
        <v>3</v>
      </c>
      <c r="B7" s="11" t="s">
        <v>308</v>
      </c>
    </row>
    <row r="8" spans="1:2" ht="87.6" customHeight="1" x14ac:dyDescent="0.3">
      <c r="A8" s="20">
        <v>0</v>
      </c>
      <c r="B8" s="11" t="s">
        <v>309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310</v>
      </c>
      <c r="B1" s="1" t="s">
        <v>279</v>
      </c>
    </row>
    <row r="2" spans="1:2" ht="28.8" x14ac:dyDescent="0.3">
      <c r="A2" s="17" t="s">
        <v>311</v>
      </c>
      <c r="B2" s="8" t="s">
        <v>312</v>
      </c>
    </row>
    <row r="3" spans="1:2" ht="28.8" x14ac:dyDescent="0.3">
      <c r="A3" s="17" t="s">
        <v>313</v>
      </c>
      <c r="B3" s="8" t="s">
        <v>314</v>
      </c>
    </row>
    <row r="4" spans="1:2" ht="28.8" x14ac:dyDescent="0.3">
      <c r="A4" s="17" t="s">
        <v>315</v>
      </c>
      <c r="B4" s="8" t="s">
        <v>316</v>
      </c>
    </row>
    <row r="5" spans="1:2" ht="43.2" x14ac:dyDescent="0.3">
      <c r="A5" s="17" t="s">
        <v>317</v>
      </c>
      <c r="B5" s="8" t="s">
        <v>318</v>
      </c>
    </row>
    <row r="6" spans="1:2" ht="28.8" x14ac:dyDescent="0.3">
      <c r="A6" s="17" t="s">
        <v>293</v>
      </c>
      <c r="B6" s="8" t="s">
        <v>319</v>
      </c>
    </row>
    <row r="7" spans="1:2" ht="43.2" x14ac:dyDescent="0.3">
      <c r="A7" s="17" t="s">
        <v>296</v>
      </c>
      <c r="B7" s="8" t="s">
        <v>320</v>
      </c>
    </row>
    <row r="8" spans="1:2" ht="43.2" x14ac:dyDescent="0.3">
      <c r="A8" s="17" t="s">
        <v>290</v>
      </c>
      <c r="B8" s="8" t="s">
        <v>321</v>
      </c>
    </row>
    <row r="9" spans="1:2" ht="28.8" x14ac:dyDescent="0.3">
      <c r="A9" s="17" t="s">
        <v>322</v>
      </c>
      <c r="B9" s="8" t="s">
        <v>323</v>
      </c>
    </row>
    <row r="10" spans="1:2" ht="28.8" x14ac:dyDescent="0.3">
      <c r="A10" s="17" t="s">
        <v>287</v>
      </c>
      <c r="B10" s="8" t="s">
        <v>324</v>
      </c>
    </row>
    <row r="11" spans="1:2" ht="28.8" x14ac:dyDescent="0.3">
      <c r="A11" s="17" t="s">
        <v>325</v>
      </c>
      <c r="B11" s="8" t="s">
        <v>326</v>
      </c>
    </row>
    <row r="12" spans="1:2" ht="28.8" x14ac:dyDescent="0.3">
      <c r="A12" s="17" t="s">
        <v>327</v>
      </c>
      <c r="B12" s="8" t="s">
        <v>328</v>
      </c>
    </row>
    <row r="13" spans="1:2" ht="43.2" x14ac:dyDescent="0.3">
      <c r="A13" s="17" t="s">
        <v>329</v>
      </c>
      <c r="B13" s="8" t="s">
        <v>330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215</v>
      </c>
      <c r="C1" t="s">
        <v>217</v>
      </c>
      <c r="D1" t="s">
        <v>1</v>
      </c>
      <c r="E1" t="s">
        <v>2</v>
      </c>
      <c r="F1" t="s">
        <v>221</v>
      </c>
      <c r="G1" t="s">
        <v>3</v>
      </c>
      <c r="H1" t="s">
        <v>4</v>
      </c>
      <c r="I1" t="s">
        <v>5</v>
      </c>
      <c r="J1" t="s">
        <v>6</v>
      </c>
      <c r="K1" t="s">
        <v>7</v>
      </c>
      <c r="L1" t="s">
        <v>8</v>
      </c>
      <c r="M1" t="s">
        <v>9</v>
      </c>
      <c r="N1" t="s">
        <v>223</v>
      </c>
      <c r="O1" t="s">
        <v>225</v>
      </c>
      <c r="P1" t="s">
        <v>392</v>
      </c>
      <c r="Q1" t="s">
        <v>393</v>
      </c>
      <c r="R1" t="s">
        <v>394</v>
      </c>
      <c r="S1" t="s">
        <v>395</v>
      </c>
      <c r="T1" t="s">
        <v>396</v>
      </c>
      <c r="U1" t="s">
        <v>397</v>
      </c>
      <c r="V1" t="s">
        <v>398</v>
      </c>
      <c r="W1" t="s">
        <v>399</v>
      </c>
      <c r="X1" t="s">
        <v>400</v>
      </c>
      <c r="Y1" t="s">
        <v>401</v>
      </c>
      <c r="Z1" t="s">
        <v>402</v>
      </c>
      <c r="AA1" t="s">
        <v>229</v>
      </c>
      <c r="AB1" t="s">
        <v>10</v>
      </c>
      <c r="AC1" t="s">
        <v>11</v>
      </c>
      <c r="AD1" t="s">
        <v>231</v>
      </c>
      <c r="AE1" t="s">
        <v>13</v>
      </c>
      <c r="AF1" t="s">
        <v>403</v>
      </c>
      <c r="AG1" t="s">
        <v>14</v>
      </c>
      <c r="AH1" t="s">
        <v>404</v>
      </c>
      <c r="AI1" t="s">
        <v>15</v>
      </c>
      <c r="AJ1" t="s">
        <v>16</v>
      </c>
      <c r="AK1" t="s">
        <v>405</v>
      </c>
      <c r="AL1" t="s">
        <v>406</v>
      </c>
      <c r="AM1" t="s">
        <v>407</v>
      </c>
      <c r="AN1" t="s">
        <v>408</v>
      </c>
      <c r="AO1" t="s">
        <v>409</v>
      </c>
      <c r="AP1" t="s">
        <v>410</v>
      </c>
      <c r="AQ1" t="s">
        <v>411</v>
      </c>
      <c r="AR1" t="s">
        <v>17</v>
      </c>
      <c r="AS1" t="s">
        <v>18</v>
      </c>
      <c r="AT1" t="s">
        <v>19</v>
      </c>
      <c r="AU1" t="s">
        <v>20</v>
      </c>
      <c r="AV1" t="s">
        <v>21</v>
      </c>
      <c r="AW1" t="s">
        <v>22</v>
      </c>
      <c r="AX1" t="s">
        <v>23</v>
      </c>
      <c r="AY1" t="s">
        <v>24</v>
      </c>
      <c r="AZ1" t="s">
        <v>25</v>
      </c>
      <c r="BA1" t="s">
        <v>26</v>
      </c>
      <c r="BB1" t="s">
        <v>27</v>
      </c>
      <c r="BC1" t="s">
        <v>28</v>
      </c>
      <c r="BD1" t="s">
        <v>29</v>
      </c>
      <c r="BE1" t="s">
        <v>30</v>
      </c>
      <c r="BF1" t="s">
        <v>31</v>
      </c>
      <c r="BG1" t="s">
        <v>238</v>
      </c>
    </row>
    <row r="2" spans="1:59" x14ac:dyDescent="0.3">
      <c r="A2">
        <v>318</v>
      </c>
      <c r="B2" t="s">
        <v>97</v>
      </c>
      <c r="C2" t="s">
        <v>98</v>
      </c>
      <c r="D2" t="s">
        <v>44</v>
      </c>
      <c r="E2" t="s">
        <v>35</v>
      </c>
      <c r="F2">
        <v>6.9</v>
      </c>
      <c r="G2">
        <v>1</v>
      </c>
      <c r="H2">
        <v>1</v>
      </c>
      <c r="I2">
        <v>2</v>
      </c>
      <c r="J2">
        <v>2</v>
      </c>
      <c r="K2">
        <v>3</v>
      </c>
      <c r="L2">
        <v>3</v>
      </c>
      <c r="M2">
        <v>17.399999999999999</v>
      </c>
      <c r="N2">
        <v>2.99</v>
      </c>
      <c r="O2">
        <v>4.07</v>
      </c>
      <c r="P2">
        <v>10.38</v>
      </c>
      <c r="Q2">
        <v>5.03</v>
      </c>
      <c r="R2">
        <v>3.63</v>
      </c>
      <c r="S2">
        <v>5.18</v>
      </c>
      <c r="T2">
        <v>4.29</v>
      </c>
      <c r="U2">
        <v>0.28999999999999998</v>
      </c>
      <c r="V2">
        <v>0.21</v>
      </c>
      <c r="W2">
        <v>0.3</v>
      </c>
      <c r="X2">
        <v>0.25</v>
      </c>
      <c r="Y2" t="s">
        <v>79</v>
      </c>
      <c r="Z2" t="s">
        <v>79</v>
      </c>
      <c r="AA2">
        <v>5.8</v>
      </c>
      <c r="AB2" t="s">
        <v>99</v>
      </c>
      <c r="AD2" t="s">
        <v>81</v>
      </c>
      <c r="AE2" t="s">
        <v>100</v>
      </c>
      <c r="AF2" t="s">
        <v>82</v>
      </c>
      <c r="AG2" t="s">
        <v>100</v>
      </c>
      <c r="AH2" t="s">
        <v>82</v>
      </c>
      <c r="AI2" t="s">
        <v>101</v>
      </c>
      <c r="AJ2" t="s">
        <v>101</v>
      </c>
      <c r="AK2">
        <v>89.13</v>
      </c>
      <c r="AL2">
        <v>85.36</v>
      </c>
      <c r="AM2">
        <v>9.58</v>
      </c>
      <c r="AN2">
        <v>6.68</v>
      </c>
      <c r="AO2">
        <v>2.9</v>
      </c>
      <c r="AP2">
        <v>3.77</v>
      </c>
      <c r="AQ2">
        <v>3.77</v>
      </c>
      <c r="AR2">
        <v>9</v>
      </c>
      <c r="AS2">
        <v>9</v>
      </c>
      <c r="AT2">
        <v>4.33</v>
      </c>
      <c r="AU2">
        <v>4.33</v>
      </c>
      <c r="AV2">
        <v>1</v>
      </c>
      <c r="AW2">
        <v>22</v>
      </c>
      <c r="AX2">
        <v>0</v>
      </c>
      <c r="AY2">
        <v>16</v>
      </c>
      <c r="AZ2">
        <v>0</v>
      </c>
      <c r="BA2">
        <v>1</v>
      </c>
      <c r="BB2">
        <v>22</v>
      </c>
      <c r="BC2">
        <v>0</v>
      </c>
      <c r="BD2">
        <v>16</v>
      </c>
      <c r="BE2">
        <v>0</v>
      </c>
      <c r="BF2">
        <v>2</v>
      </c>
      <c r="BG2">
        <f>ROW()-1</f>
        <v>1</v>
      </c>
    </row>
    <row r="3" spans="1:59" x14ac:dyDescent="0.3">
      <c r="A3">
        <v>922</v>
      </c>
      <c r="B3" t="s">
        <v>201</v>
      </c>
      <c r="C3" t="s">
        <v>202</v>
      </c>
      <c r="D3" t="s">
        <v>50</v>
      </c>
      <c r="E3" t="s">
        <v>94</v>
      </c>
      <c r="F3">
        <v>1.9</v>
      </c>
      <c r="G3">
        <v>1</v>
      </c>
      <c r="H3">
        <v>1</v>
      </c>
      <c r="I3">
        <v>1</v>
      </c>
      <c r="J3">
        <v>1</v>
      </c>
      <c r="K3">
        <v>1</v>
      </c>
      <c r="L3">
        <v>1</v>
      </c>
      <c r="M3">
        <v>10.64</v>
      </c>
      <c r="N3">
        <v>1.83</v>
      </c>
      <c r="O3">
        <v>0.68</v>
      </c>
      <c r="P3">
        <v>4.88</v>
      </c>
      <c r="Q3">
        <v>4.38</v>
      </c>
      <c r="R3">
        <v>3.37</v>
      </c>
      <c r="S3">
        <v>4.2</v>
      </c>
      <c r="T3">
        <v>3.6</v>
      </c>
      <c r="U3">
        <v>0.41</v>
      </c>
      <c r="V3">
        <v>0.32</v>
      </c>
      <c r="W3">
        <v>0.39</v>
      </c>
      <c r="X3">
        <v>0.34</v>
      </c>
      <c r="Y3" t="s">
        <v>79</v>
      </c>
      <c r="Z3" t="s">
        <v>79</v>
      </c>
      <c r="AA3">
        <v>2.8</v>
      </c>
      <c r="AC3" t="s">
        <v>203</v>
      </c>
      <c r="AD3" t="s">
        <v>81</v>
      </c>
      <c r="AE3" t="s">
        <v>82</v>
      </c>
      <c r="AF3" t="s">
        <v>83</v>
      </c>
      <c r="AG3" t="s">
        <v>82</v>
      </c>
      <c r="AH3" t="s">
        <v>83</v>
      </c>
      <c r="AK3">
        <v>95.81</v>
      </c>
      <c r="AL3">
        <v>94.36</v>
      </c>
      <c r="AM3">
        <v>0.28999999999999998</v>
      </c>
      <c r="AN3">
        <v>0</v>
      </c>
      <c r="AO3">
        <v>0.28999999999999998</v>
      </c>
      <c r="AP3">
        <v>1.1599999999999999</v>
      </c>
      <c r="AQ3">
        <v>1.45</v>
      </c>
      <c r="AR3">
        <v>0</v>
      </c>
      <c r="AS3">
        <v>0</v>
      </c>
      <c r="AT3">
        <v>0</v>
      </c>
      <c r="AU3">
        <v>0</v>
      </c>
      <c r="AV3">
        <v>0</v>
      </c>
      <c r="AW3">
        <v>0</v>
      </c>
      <c r="AX3">
        <v>0</v>
      </c>
      <c r="AY3">
        <v>0</v>
      </c>
      <c r="AZ3">
        <v>0</v>
      </c>
      <c r="BA3">
        <v>0</v>
      </c>
      <c r="BB3">
        <v>0</v>
      </c>
      <c r="BC3">
        <v>0</v>
      </c>
      <c r="BD3">
        <v>0</v>
      </c>
      <c r="BE3">
        <v>0</v>
      </c>
      <c r="BF3">
        <v>0</v>
      </c>
      <c r="BG3">
        <f t="shared" ref="BG3:BG53" si="0">ROW()-1</f>
        <v>2</v>
      </c>
    </row>
    <row r="4" spans="1:59" x14ac:dyDescent="0.3">
      <c r="A4">
        <v>531</v>
      </c>
      <c r="B4" t="s">
        <v>125</v>
      </c>
      <c r="C4" t="s">
        <v>126</v>
      </c>
      <c r="D4" t="s">
        <v>44</v>
      </c>
      <c r="E4" t="s">
        <v>35</v>
      </c>
      <c r="F4">
        <v>6.9</v>
      </c>
      <c r="G4">
        <v>1</v>
      </c>
      <c r="H4">
        <v>1</v>
      </c>
      <c r="I4">
        <v>2</v>
      </c>
      <c r="J4">
        <v>2</v>
      </c>
      <c r="K4">
        <v>2</v>
      </c>
      <c r="L4">
        <v>2</v>
      </c>
      <c r="M4">
        <v>6.99</v>
      </c>
      <c r="N4">
        <v>1.2</v>
      </c>
      <c r="O4">
        <v>1.63</v>
      </c>
      <c r="P4">
        <v>3.84</v>
      </c>
      <c r="Q4">
        <v>2.87</v>
      </c>
      <c r="R4">
        <v>1.95</v>
      </c>
      <c r="S4">
        <v>2.79</v>
      </c>
      <c r="T4">
        <v>2.31</v>
      </c>
      <c r="U4">
        <v>0.41</v>
      </c>
      <c r="V4">
        <v>0.28000000000000003</v>
      </c>
      <c r="W4">
        <v>0.4</v>
      </c>
      <c r="X4">
        <v>0.33</v>
      </c>
      <c r="Y4" t="s">
        <v>79</v>
      </c>
      <c r="Z4" t="s">
        <v>79</v>
      </c>
      <c r="AA4">
        <v>3.6</v>
      </c>
      <c r="AB4" t="s">
        <v>38</v>
      </c>
      <c r="AC4" t="s">
        <v>127</v>
      </c>
      <c r="AD4" t="s">
        <v>81</v>
      </c>
      <c r="AE4" t="s">
        <v>82</v>
      </c>
      <c r="AF4" t="s">
        <v>83</v>
      </c>
      <c r="AG4" t="s">
        <v>82</v>
      </c>
      <c r="AH4" t="s">
        <v>83</v>
      </c>
      <c r="AK4">
        <v>90.29</v>
      </c>
      <c r="AL4">
        <v>86.52</v>
      </c>
      <c r="AM4">
        <v>7.26</v>
      </c>
      <c r="AN4">
        <v>5.52</v>
      </c>
      <c r="AO4">
        <v>1.74</v>
      </c>
      <c r="AP4">
        <v>3.77</v>
      </c>
      <c r="AQ4">
        <v>3.77</v>
      </c>
      <c r="AR4">
        <v>7</v>
      </c>
      <c r="AS4">
        <v>9</v>
      </c>
      <c r="AT4">
        <v>3</v>
      </c>
      <c r="AU4">
        <v>2.78</v>
      </c>
      <c r="AV4">
        <v>2</v>
      </c>
      <c r="AW4">
        <v>19</v>
      </c>
      <c r="AX4">
        <v>0</v>
      </c>
      <c r="AY4">
        <v>0</v>
      </c>
      <c r="AZ4">
        <v>0</v>
      </c>
      <c r="BA4">
        <v>3</v>
      </c>
      <c r="BB4">
        <v>22</v>
      </c>
      <c r="BC4">
        <v>0</v>
      </c>
      <c r="BD4">
        <v>0</v>
      </c>
      <c r="BE4">
        <v>0</v>
      </c>
      <c r="BF4">
        <v>2</v>
      </c>
      <c r="BG4">
        <f t="shared" si="0"/>
        <v>3</v>
      </c>
    </row>
    <row r="5" spans="1:59" x14ac:dyDescent="0.3">
      <c r="A5">
        <v>833</v>
      </c>
      <c r="B5" t="s">
        <v>188</v>
      </c>
      <c r="C5" t="s">
        <v>189</v>
      </c>
      <c r="D5" t="s">
        <v>44</v>
      </c>
      <c r="E5" t="s">
        <v>45</v>
      </c>
      <c r="F5">
        <v>1.9</v>
      </c>
      <c r="G5">
        <v>1</v>
      </c>
      <c r="H5">
        <v>3</v>
      </c>
      <c r="I5">
        <v>3</v>
      </c>
      <c r="J5">
        <v>3</v>
      </c>
      <c r="K5">
        <v>3</v>
      </c>
      <c r="L5">
        <v>3</v>
      </c>
      <c r="M5">
        <v>4.84</v>
      </c>
      <c r="N5">
        <v>0.83</v>
      </c>
      <c r="O5">
        <v>0.31</v>
      </c>
      <c r="P5">
        <v>4.3</v>
      </c>
      <c r="Q5">
        <v>4.67</v>
      </c>
      <c r="R5">
        <v>3.03</v>
      </c>
      <c r="S5">
        <v>4.01</v>
      </c>
      <c r="T5">
        <v>3.26</v>
      </c>
      <c r="U5">
        <v>0.96</v>
      </c>
      <c r="V5">
        <v>0.63</v>
      </c>
      <c r="W5">
        <v>0.83</v>
      </c>
      <c r="X5">
        <v>0.67</v>
      </c>
      <c r="Y5" t="s">
        <v>78</v>
      </c>
      <c r="Z5" t="s">
        <v>78</v>
      </c>
      <c r="AA5">
        <v>5.4</v>
      </c>
      <c r="AC5" t="s">
        <v>54</v>
      </c>
      <c r="AD5" t="s">
        <v>81</v>
      </c>
      <c r="AE5" t="s">
        <v>177</v>
      </c>
      <c r="AF5" t="s">
        <v>100</v>
      </c>
      <c r="AG5" t="s">
        <v>177</v>
      </c>
      <c r="AH5" t="s">
        <v>100</v>
      </c>
      <c r="AI5" t="s">
        <v>101</v>
      </c>
      <c r="AJ5" t="s">
        <v>101</v>
      </c>
      <c r="AK5">
        <v>94.36</v>
      </c>
      <c r="AL5">
        <v>86.23</v>
      </c>
      <c r="AM5">
        <v>3.77</v>
      </c>
      <c r="AN5">
        <v>1.45</v>
      </c>
      <c r="AO5">
        <v>2.3199999999999998</v>
      </c>
      <c r="AP5">
        <v>8.1300000000000008</v>
      </c>
      <c r="AQ5">
        <v>8.1300000000000008</v>
      </c>
      <c r="AR5">
        <v>24</v>
      </c>
      <c r="AS5">
        <v>24</v>
      </c>
      <c r="AT5">
        <v>6.17</v>
      </c>
      <c r="AU5">
        <v>3.17</v>
      </c>
      <c r="AV5">
        <v>1</v>
      </c>
      <c r="AW5">
        <v>19</v>
      </c>
      <c r="AX5">
        <v>0</v>
      </c>
      <c r="AY5">
        <v>128</v>
      </c>
      <c r="AZ5">
        <v>0</v>
      </c>
      <c r="BA5">
        <v>1</v>
      </c>
      <c r="BB5">
        <v>75</v>
      </c>
      <c r="BC5">
        <v>0</v>
      </c>
      <c r="BD5">
        <v>0</v>
      </c>
      <c r="BE5">
        <v>0</v>
      </c>
      <c r="BF5">
        <v>2</v>
      </c>
      <c r="BG5">
        <f t="shared" si="0"/>
        <v>4</v>
      </c>
    </row>
    <row r="6" spans="1:59" x14ac:dyDescent="0.3">
      <c r="A6">
        <v>931</v>
      </c>
      <c r="B6" t="s">
        <v>204</v>
      </c>
      <c r="C6" t="s">
        <v>205</v>
      </c>
      <c r="D6" t="s">
        <v>154</v>
      </c>
      <c r="E6" t="s">
        <v>94</v>
      </c>
      <c r="F6">
        <v>1.9</v>
      </c>
      <c r="G6">
        <v>1</v>
      </c>
      <c r="H6">
        <v>1</v>
      </c>
      <c r="I6">
        <v>2</v>
      </c>
      <c r="J6">
        <v>2</v>
      </c>
      <c r="K6">
        <v>3</v>
      </c>
      <c r="L6">
        <v>3</v>
      </c>
      <c r="M6">
        <v>3.84</v>
      </c>
      <c r="N6">
        <v>0.66</v>
      </c>
      <c r="O6">
        <v>0.24</v>
      </c>
      <c r="P6">
        <v>2.25</v>
      </c>
      <c r="Q6">
        <v>1.99</v>
      </c>
      <c r="R6">
        <v>1.66</v>
      </c>
      <c r="S6">
        <v>2.19</v>
      </c>
      <c r="T6">
        <v>2.04</v>
      </c>
      <c r="U6">
        <v>0.52</v>
      </c>
      <c r="V6">
        <v>0.43</v>
      </c>
      <c r="W6">
        <v>0.56999999999999995</v>
      </c>
      <c r="X6">
        <v>0.53</v>
      </c>
      <c r="Y6" t="s">
        <v>79</v>
      </c>
      <c r="Z6" t="s">
        <v>79</v>
      </c>
      <c r="AA6">
        <v>4.2</v>
      </c>
      <c r="AC6" t="s">
        <v>151</v>
      </c>
      <c r="AD6" t="s">
        <v>81</v>
      </c>
      <c r="AE6" t="s">
        <v>82</v>
      </c>
      <c r="AF6" t="s">
        <v>83</v>
      </c>
      <c r="AG6" t="s">
        <v>82</v>
      </c>
      <c r="AH6" t="s">
        <v>83</v>
      </c>
      <c r="AK6">
        <v>95.81</v>
      </c>
      <c r="AL6">
        <v>95.23</v>
      </c>
      <c r="AM6">
        <v>0.28999999999999998</v>
      </c>
      <c r="AN6">
        <v>0</v>
      </c>
      <c r="AO6">
        <v>0.28999999999999998</v>
      </c>
      <c r="AP6">
        <v>0.28999999999999998</v>
      </c>
      <c r="AQ6">
        <v>0.57999999999999996</v>
      </c>
      <c r="AR6">
        <v>1</v>
      </c>
      <c r="AS6">
        <v>0</v>
      </c>
      <c r="AT6">
        <v>4</v>
      </c>
      <c r="AU6">
        <v>0</v>
      </c>
      <c r="AV6">
        <v>0</v>
      </c>
      <c r="AW6">
        <v>4</v>
      </c>
      <c r="AX6">
        <v>0</v>
      </c>
      <c r="AY6">
        <v>0</v>
      </c>
      <c r="AZ6">
        <v>0</v>
      </c>
      <c r="BA6">
        <v>0</v>
      </c>
      <c r="BB6">
        <v>0</v>
      </c>
      <c r="BC6">
        <v>0</v>
      </c>
      <c r="BD6">
        <v>0</v>
      </c>
      <c r="BE6">
        <v>0</v>
      </c>
      <c r="BF6">
        <v>2</v>
      </c>
      <c r="BG6">
        <f t="shared" si="0"/>
        <v>5</v>
      </c>
    </row>
    <row r="7" spans="1:59" x14ac:dyDescent="0.3">
      <c r="A7">
        <v>972</v>
      </c>
      <c r="B7" t="s">
        <v>210</v>
      </c>
      <c r="C7" t="s">
        <v>211</v>
      </c>
      <c r="D7" t="s">
        <v>44</v>
      </c>
      <c r="E7" t="s">
        <v>45</v>
      </c>
      <c r="F7">
        <v>1.9</v>
      </c>
      <c r="G7">
        <v>1</v>
      </c>
      <c r="H7">
        <v>1</v>
      </c>
      <c r="I7">
        <v>2</v>
      </c>
      <c r="J7">
        <v>2</v>
      </c>
      <c r="K7">
        <v>3</v>
      </c>
      <c r="L7">
        <v>2</v>
      </c>
      <c r="M7">
        <v>1.86</v>
      </c>
      <c r="N7">
        <v>0.32</v>
      </c>
      <c r="O7">
        <v>0.12</v>
      </c>
      <c r="P7">
        <v>1.51</v>
      </c>
      <c r="Q7">
        <v>2.25</v>
      </c>
      <c r="R7">
        <v>2.95</v>
      </c>
      <c r="S7">
        <v>2.57</v>
      </c>
      <c r="T7">
        <v>2.92</v>
      </c>
      <c r="U7">
        <v>1.21</v>
      </c>
      <c r="V7">
        <v>1.59</v>
      </c>
      <c r="W7">
        <v>1.38</v>
      </c>
      <c r="X7">
        <v>1.57</v>
      </c>
      <c r="Y7" t="s">
        <v>78</v>
      </c>
      <c r="Z7" t="s">
        <v>78</v>
      </c>
      <c r="AA7">
        <v>4</v>
      </c>
      <c r="AB7" t="s">
        <v>70</v>
      </c>
      <c r="AC7" t="s">
        <v>212</v>
      </c>
      <c r="AD7" t="s">
        <v>81</v>
      </c>
      <c r="AE7" t="s">
        <v>100</v>
      </c>
      <c r="AF7" t="s">
        <v>82</v>
      </c>
      <c r="AG7" t="s">
        <v>100</v>
      </c>
      <c r="AH7" t="s">
        <v>82</v>
      </c>
      <c r="AI7" t="s">
        <v>101</v>
      </c>
      <c r="AJ7" t="s">
        <v>101</v>
      </c>
      <c r="AK7">
        <v>95.23</v>
      </c>
      <c r="AL7">
        <v>86.52</v>
      </c>
      <c r="AM7">
        <v>2.0299999999999998</v>
      </c>
      <c r="AN7">
        <v>0.57999999999999996</v>
      </c>
      <c r="AO7">
        <v>1.45</v>
      </c>
      <c r="AP7">
        <v>8.7100000000000009</v>
      </c>
      <c r="AQ7">
        <v>8.7100000000000009</v>
      </c>
      <c r="AR7">
        <v>8</v>
      </c>
      <c r="AS7">
        <v>8</v>
      </c>
      <c r="AT7">
        <v>2.88</v>
      </c>
      <c r="AU7">
        <v>3.38</v>
      </c>
      <c r="AV7">
        <v>2</v>
      </c>
      <c r="AW7">
        <v>21</v>
      </c>
      <c r="AX7">
        <v>0</v>
      </c>
      <c r="AY7">
        <v>0</v>
      </c>
      <c r="AZ7">
        <v>0</v>
      </c>
      <c r="BA7">
        <v>2</v>
      </c>
      <c r="BB7">
        <v>17</v>
      </c>
      <c r="BC7">
        <v>0</v>
      </c>
      <c r="BD7">
        <v>8</v>
      </c>
      <c r="BE7">
        <v>0</v>
      </c>
      <c r="BF7">
        <v>2</v>
      </c>
      <c r="BG7">
        <f t="shared" si="0"/>
        <v>6</v>
      </c>
    </row>
    <row r="8" spans="1:59" x14ac:dyDescent="0.3">
      <c r="A8">
        <v>802</v>
      </c>
      <c r="B8" t="s">
        <v>173</v>
      </c>
      <c r="C8" t="s">
        <v>174</v>
      </c>
      <c r="D8" t="s">
        <v>44</v>
      </c>
      <c r="E8" t="s">
        <v>45</v>
      </c>
      <c r="F8">
        <v>1.9</v>
      </c>
      <c r="G8">
        <v>1</v>
      </c>
      <c r="H8">
        <v>1</v>
      </c>
      <c r="I8">
        <v>3</v>
      </c>
      <c r="J8">
        <v>3</v>
      </c>
      <c r="K8">
        <v>3</v>
      </c>
      <c r="L8">
        <v>3</v>
      </c>
      <c r="M8">
        <v>1.75</v>
      </c>
      <c r="N8">
        <v>0.3</v>
      </c>
      <c r="O8">
        <v>0.11</v>
      </c>
      <c r="P8">
        <v>1.69</v>
      </c>
      <c r="Q8">
        <v>3.06</v>
      </c>
      <c r="R8">
        <v>2.92</v>
      </c>
      <c r="S8">
        <v>3.12</v>
      </c>
      <c r="T8">
        <v>2.96</v>
      </c>
      <c r="U8">
        <v>1.75</v>
      </c>
      <c r="V8">
        <v>1.67</v>
      </c>
      <c r="W8">
        <v>1.79</v>
      </c>
      <c r="X8">
        <v>1.69</v>
      </c>
      <c r="Y8" t="s">
        <v>78</v>
      </c>
      <c r="Z8" t="s">
        <v>78</v>
      </c>
      <c r="AA8">
        <v>6.1</v>
      </c>
      <c r="AB8" t="s">
        <v>175</v>
      </c>
      <c r="AC8" t="s">
        <v>176</v>
      </c>
      <c r="AD8" t="s">
        <v>81</v>
      </c>
      <c r="AE8" t="s">
        <v>177</v>
      </c>
      <c r="AF8" t="s">
        <v>100</v>
      </c>
      <c r="AG8" t="s">
        <v>177</v>
      </c>
      <c r="AH8" t="s">
        <v>100</v>
      </c>
      <c r="AI8" t="s">
        <v>101</v>
      </c>
      <c r="AJ8" t="s">
        <v>101</v>
      </c>
      <c r="AK8">
        <v>95.52</v>
      </c>
      <c r="AL8">
        <v>87.68</v>
      </c>
      <c r="AM8">
        <v>0.28999999999999998</v>
      </c>
      <c r="AN8">
        <v>0.28999999999999998</v>
      </c>
      <c r="AO8">
        <v>0</v>
      </c>
      <c r="AP8">
        <v>6.39</v>
      </c>
      <c r="AQ8">
        <v>7.84</v>
      </c>
      <c r="AR8">
        <v>21</v>
      </c>
      <c r="AS8">
        <v>22</v>
      </c>
      <c r="AT8">
        <v>1.19</v>
      </c>
      <c r="AU8">
        <v>1.18</v>
      </c>
      <c r="AV8">
        <v>19</v>
      </c>
      <c r="AW8">
        <v>6</v>
      </c>
      <c r="AX8">
        <v>0</v>
      </c>
      <c r="AY8">
        <v>0</v>
      </c>
      <c r="AZ8">
        <v>0</v>
      </c>
      <c r="BA8">
        <v>20</v>
      </c>
      <c r="BB8">
        <v>6</v>
      </c>
      <c r="BC8">
        <v>0</v>
      </c>
      <c r="BD8">
        <v>0</v>
      </c>
      <c r="BE8">
        <v>0</v>
      </c>
      <c r="BF8">
        <v>2</v>
      </c>
      <c r="BG8">
        <f t="shared" si="0"/>
        <v>7</v>
      </c>
    </row>
    <row r="9" spans="1:59" x14ac:dyDescent="0.3">
      <c r="A9">
        <v>837</v>
      </c>
      <c r="B9" t="s">
        <v>194</v>
      </c>
      <c r="C9" t="s">
        <v>195</v>
      </c>
      <c r="D9" t="s">
        <v>44</v>
      </c>
      <c r="E9" t="s">
        <v>35</v>
      </c>
      <c r="F9">
        <v>1.9</v>
      </c>
      <c r="G9">
        <v>1</v>
      </c>
      <c r="H9">
        <v>1</v>
      </c>
      <c r="I9">
        <v>3</v>
      </c>
      <c r="J9">
        <v>3</v>
      </c>
      <c r="K9">
        <v>3</v>
      </c>
      <c r="L9">
        <v>3</v>
      </c>
      <c r="M9">
        <v>1.55</v>
      </c>
      <c r="N9">
        <v>0.27</v>
      </c>
      <c r="O9">
        <v>0.1</v>
      </c>
      <c r="P9">
        <v>1.98</v>
      </c>
      <c r="Q9">
        <v>4.63</v>
      </c>
      <c r="R9">
        <v>4.6900000000000004</v>
      </c>
      <c r="S9">
        <v>5.04</v>
      </c>
      <c r="T9">
        <v>4.88</v>
      </c>
      <c r="U9">
        <v>2.99</v>
      </c>
      <c r="V9">
        <v>3.03</v>
      </c>
      <c r="W9">
        <v>3.25</v>
      </c>
      <c r="X9">
        <v>3.15</v>
      </c>
      <c r="Y9" t="s">
        <v>78</v>
      </c>
      <c r="Z9" t="s">
        <v>78</v>
      </c>
      <c r="AA9">
        <v>4.9000000000000004</v>
      </c>
      <c r="AB9" t="s">
        <v>172</v>
      </c>
      <c r="AC9" t="s">
        <v>176</v>
      </c>
      <c r="AD9" t="s">
        <v>81</v>
      </c>
      <c r="AE9" t="s">
        <v>100</v>
      </c>
      <c r="AF9" t="s">
        <v>82</v>
      </c>
      <c r="AG9" t="s">
        <v>100</v>
      </c>
      <c r="AH9" t="s">
        <v>82</v>
      </c>
      <c r="AI9" t="s">
        <v>101</v>
      </c>
      <c r="AJ9" t="s">
        <v>101</v>
      </c>
      <c r="AK9">
        <v>95.52</v>
      </c>
      <c r="AL9">
        <v>89.71</v>
      </c>
      <c r="AM9">
        <v>0.28999999999999998</v>
      </c>
      <c r="AN9">
        <v>0.28999999999999998</v>
      </c>
      <c r="AO9">
        <v>0</v>
      </c>
      <c r="AP9">
        <v>2.9</v>
      </c>
      <c r="AQ9">
        <v>5.81</v>
      </c>
      <c r="AR9">
        <v>15</v>
      </c>
      <c r="AS9">
        <v>15</v>
      </c>
      <c r="AT9">
        <v>4.2</v>
      </c>
      <c r="AU9">
        <v>4.7300000000000004</v>
      </c>
      <c r="AV9">
        <v>3</v>
      </c>
      <c r="AW9">
        <v>0</v>
      </c>
      <c r="AX9">
        <v>60</v>
      </c>
      <c r="AY9">
        <v>0</v>
      </c>
      <c r="AZ9">
        <v>0</v>
      </c>
      <c r="BA9">
        <v>1</v>
      </c>
      <c r="BB9">
        <v>0</v>
      </c>
      <c r="BC9">
        <v>70</v>
      </c>
      <c r="BD9">
        <v>0</v>
      </c>
      <c r="BE9">
        <v>0</v>
      </c>
      <c r="BF9">
        <v>2</v>
      </c>
      <c r="BG9">
        <f t="shared" si="0"/>
        <v>8</v>
      </c>
    </row>
    <row r="10" spans="1:59" x14ac:dyDescent="0.3">
      <c r="A10">
        <v>261</v>
      </c>
      <c r="B10" t="s">
        <v>76</v>
      </c>
      <c r="C10" t="s">
        <v>77</v>
      </c>
      <c r="D10" t="s">
        <v>50</v>
      </c>
      <c r="E10" t="s">
        <v>35</v>
      </c>
      <c r="F10">
        <v>6.9</v>
      </c>
      <c r="G10">
        <v>1</v>
      </c>
      <c r="H10">
        <v>1</v>
      </c>
      <c r="I10">
        <v>2</v>
      </c>
      <c r="J10">
        <v>0</v>
      </c>
      <c r="K10">
        <v>2</v>
      </c>
      <c r="L10">
        <v>1</v>
      </c>
      <c r="M10">
        <v>0.61</v>
      </c>
      <c r="N10">
        <v>0.1</v>
      </c>
      <c r="O10">
        <v>0.14000000000000001</v>
      </c>
      <c r="P10">
        <v>0.63</v>
      </c>
      <c r="Q10">
        <v>1.1000000000000001</v>
      </c>
      <c r="R10">
        <v>0</v>
      </c>
      <c r="S10">
        <v>0.37</v>
      </c>
      <c r="T10">
        <v>0.15</v>
      </c>
      <c r="U10">
        <v>1.8</v>
      </c>
      <c r="V10">
        <v>0</v>
      </c>
      <c r="W10">
        <v>0.6</v>
      </c>
      <c r="X10">
        <v>0.24</v>
      </c>
      <c r="Y10" t="s">
        <v>78</v>
      </c>
      <c r="Z10" t="s">
        <v>79</v>
      </c>
      <c r="AA10">
        <v>2.7</v>
      </c>
      <c r="AB10" t="s">
        <v>38</v>
      </c>
      <c r="AC10" t="s">
        <v>80</v>
      </c>
      <c r="AD10" t="s">
        <v>81</v>
      </c>
      <c r="AE10" t="s">
        <v>82</v>
      </c>
      <c r="AF10" t="s">
        <v>83</v>
      </c>
      <c r="AG10" t="s">
        <v>82</v>
      </c>
      <c r="AH10" t="s">
        <v>83</v>
      </c>
      <c r="AK10">
        <v>89.71</v>
      </c>
      <c r="AL10">
        <v>86.52</v>
      </c>
      <c r="AM10">
        <v>7.55</v>
      </c>
      <c r="AN10">
        <v>6.1</v>
      </c>
      <c r="AO10">
        <v>1.45</v>
      </c>
      <c r="AP10">
        <v>3.19</v>
      </c>
      <c r="AQ10">
        <v>3.19</v>
      </c>
      <c r="AR10">
        <v>5</v>
      </c>
      <c r="AS10">
        <v>0</v>
      </c>
      <c r="AT10">
        <v>3</v>
      </c>
      <c r="AU10">
        <v>0</v>
      </c>
      <c r="AV10">
        <v>1</v>
      </c>
      <c r="AW10">
        <v>14</v>
      </c>
      <c r="AX10">
        <v>0</v>
      </c>
      <c r="AY10">
        <v>0</v>
      </c>
      <c r="AZ10">
        <v>0</v>
      </c>
      <c r="BA10">
        <v>0</v>
      </c>
      <c r="BB10">
        <v>0</v>
      </c>
      <c r="BC10">
        <v>0</v>
      </c>
      <c r="BD10">
        <v>0</v>
      </c>
      <c r="BE10">
        <v>0</v>
      </c>
      <c r="BF10">
        <v>2</v>
      </c>
      <c r="BG10">
        <f t="shared" si="0"/>
        <v>9</v>
      </c>
    </row>
    <row r="11" spans="1:59" x14ac:dyDescent="0.3">
      <c r="A11">
        <v>951</v>
      </c>
      <c r="B11" t="s">
        <v>206</v>
      </c>
      <c r="C11" t="s">
        <v>207</v>
      </c>
      <c r="D11" t="s">
        <v>154</v>
      </c>
      <c r="E11" t="s">
        <v>45</v>
      </c>
      <c r="F11">
        <v>1.9</v>
      </c>
      <c r="G11">
        <v>1</v>
      </c>
      <c r="H11">
        <v>1</v>
      </c>
      <c r="I11">
        <v>2</v>
      </c>
      <c r="J11">
        <v>3</v>
      </c>
      <c r="K11">
        <v>3</v>
      </c>
      <c r="L11">
        <v>3</v>
      </c>
      <c r="M11">
        <v>0.51</v>
      </c>
      <c r="N11">
        <v>0.09</v>
      </c>
      <c r="O11">
        <v>0.03</v>
      </c>
      <c r="P11">
        <v>0.56000000000000005</v>
      </c>
      <c r="Q11">
        <v>0.8</v>
      </c>
      <c r="R11">
        <v>1.05</v>
      </c>
      <c r="S11">
        <v>1.26</v>
      </c>
      <c r="T11">
        <v>1.21</v>
      </c>
      <c r="U11">
        <v>1.56</v>
      </c>
      <c r="V11">
        <v>2.0499999999999998</v>
      </c>
      <c r="W11">
        <v>2.4700000000000002</v>
      </c>
      <c r="X11">
        <v>2.36</v>
      </c>
      <c r="Y11" t="s">
        <v>78</v>
      </c>
      <c r="Z11" t="s">
        <v>78</v>
      </c>
      <c r="AA11">
        <v>4.5999999999999996</v>
      </c>
      <c r="AB11" t="s">
        <v>38</v>
      </c>
      <c r="AC11" t="s">
        <v>75</v>
      </c>
      <c r="AD11" t="s">
        <v>81</v>
      </c>
      <c r="AE11" t="s">
        <v>100</v>
      </c>
      <c r="AF11" t="s">
        <v>82</v>
      </c>
      <c r="AG11" t="s">
        <v>100</v>
      </c>
      <c r="AH11" t="s">
        <v>82</v>
      </c>
      <c r="AI11" t="s">
        <v>101</v>
      </c>
      <c r="AJ11" t="s">
        <v>101</v>
      </c>
      <c r="AK11">
        <v>94.65</v>
      </c>
      <c r="AL11">
        <v>86.23</v>
      </c>
      <c r="AM11">
        <v>3.19</v>
      </c>
      <c r="AN11">
        <v>1.1599999999999999</v>
      </c>
      <c r="AO11">
        <v>2.0299999999999998</v>
      </c>
      <c r="AP11">
        <v>8.42</v>
      </c>
      <c r="AQ11">
        <v>8.42</v>
      </c>
      <c r="AR11">
        <v>22</v>
      </c>
      <c r="AS11">
        <v>25</v>
      </c>
      <c r="AT11">
        <v>3.18</v>
      </c>
      <c r="AU11">
        <v>3.2</v>
      </c>
      <c r="AV11">
        <v>0</v>
      </c>
      <c r="AW11">
        <v>70</v>
      </c>
      <c r="AX11">
        <v>0</v>
      </c>
      <c r="AY11">
        <v>0</v>
      </c>
      <c r="AZ11">
        <v>0</v>
      </c>
      <c r="BA11">
        <v>0</v>
      </c>
      <c r="BB11">
        <v>80</v>
      </c>
      <c r="BC11">
        <v>0</v>
      </c>
      <c r="BD11">
        <v>0</v>
      </c>
      <c r="BE11">
        <v>0</v>
      </c>
      <c r="BF11">
        <v>2</v>
      </c>
      <c r="BG11">
        <f t="shared" si="0"/>
        <v>10</v>
      </c>
    </row>
    <row r="12" spans="1:59" x14ac:dyDescent="0.3">
      <c r="A12">
        <v>12</v>
      </c>
      <c r="B12" t="s">
        <v>32</v>
      </c>
      <c r="C12" t="s">
        <v>33</v>
      </c>
      <c r="D12" t="s">
        <v>34</v>
      </c>
      <c r="E12" t="s">
        <v>35</v>
      </c>
      <c r="F12">
        <v>0</v>
      </c>
      <c r="G12">
        <v>0</v>
      </c>
      <c r="H12">
        <v>1</v>
      </c>
      <c r="I12">
        <v>1</v>
      </c>
      <c r="J12">
        <v>1</v>
      </c>
      <c r="K12">
        <v>1</v>
      </c>
      <c r="L12">
        <v>1</v>
      </c>
      <c r="M12">
        <v>0</v>
      </c>
      <c r="N12">
        <v>0</v>
      </c>
      <c r="O12">
        <v>0</v>
      </c>
      <c r="P12">
        <v>1.06</v>
      </c>
      <c r="Q12">
        <v>0.65</v>
      </c>
      <c r="R12">
        <v>0.95</v>
      </c>
      <c r="S12">
        <v>0.81</v>
      </c>
      <c r="T12">
        <v>0.91</v>
      </c>
      <c r="U12" t="s">
        <v>36</v>
      </c>
      <c r="V12" t="s">
        <v>36</v>
      </c>
      <c r="W12" t="s">
        <v>36</v>
      </c>
      <c r="X12" t="s">
        <v>36</v>
      </c>
      <c r="Y12" t="s">
        <v>37</v>
      </c>
      <c r="Z12" t="s">
        <v>37</v>
      </c>
      <c r="AA12">
        <v>2.7</v>
      </c>
      <c r="AB12" t="s">
        <v>38</v>
      </c>
      <c r="AC12" t="s">
        <v>39</v>
      </c>
      <c r="AD12" t="s">
        <v>40</v>
      </c>
      <c r="AE12" t="s">
        <v>37</v>
      </c>
      <c r="AF12" t="s">
        <v>37</v>
      </c>
      <c r="AG12" t="s">
        <v>37</v>
      </c>
      <c r="AH12" t="s">
        <v>37</v>
      </c>
      <c r="AI12" t="s">
        <v>41</v>
      </c>
      <c r="AJ12" t="s">
        <v>41</v>
      </c>
      <c r="AK12">
        <v>93.49</v>
      </c>
      <c r="AL12">
        <v>85.94</v>
      </c>
      <c r="AM12">
        <v>2.9</v>
      </c>
      <c r="AN12">
        <v>2.3199999999999998</v>
      </c>
      <c r="AO12">
        <v>0.57999999999999996</v>
      </c>
      <c r="AP12">
        <v>7.55</v>
      </c>
      <c r="AQ12">
        <v>7.55</v>
      </c>
      <c r="AR12">
        <v>2</v>
      </c>
      <c r="AS12">
        <v>2</v>
      </c>
      <c r="AT12">
        <v>2.5</v>
      </c>
      <c r="AU12">
        <v>2.5</v>
      </c>
      <c r="AV12">
        <v>1</v>
      </c>
      <c r="AW12">
        <v>4</v>
      </c>
      <c r="AX12">
        <v>0</v>
      </c>
      <c r="AY12">
        <v>0</v>
      </c>
      <c r="AZ12">
        <v>0</v>
      </c>
      <c r="BA12">
        <v>1</v>
      </c>
      <c r="BB12">
        <v>4</v>
      </c>
      <c r="BC12">
        <v>0</v>
      </c>
      <c r="BD12">
        <v>0</v>
      </c>
      <c r="BE12">
        <v>0</v>
      </c>
      <c r="BF12">
        <v>3</v>
      </c>
      <c r="BG12">
        <f t="shared" si="0"/>
        <v>11</v>
      </c>
    </row>
    <row r="13" spans="1:59" x14ac:dyDescent="0.3">
      <c r="A13">
        <v>68</v>
      </c>
      <c r="B13" t="s">
        <v>42</v>
      </c>
      <c r="C13" t="s">
        <v>43</v>
      </c>
      <c r="D13" t="s">
        <v>44</v>
      </c>
      <c r="E13" t="s">
        <v>45</v>
      </c>
      <c r="F13">
        <v>0</v>
      </c>
      <c r="G13">
        <v>0</v>
      </c>
      <c r="H13">
        <v>0</v>
      </c>
      <c r="I13">
        <v>1</v>
      </c>
      <c r="J13">
        <v>3</v>
      </c>
      <c r="K13">
        <v>3</v>
      </c>
      <c r="L13">
        <v>3</v>
      </c>
      <c r="M13">
        <v>0</v>
      </c>
      <c r="N13">
        <v>0</v>
      </c>
      <c r="O13">
        <v>0</v>
      </c>
      <c r="P13">
        <v>0</v>
      </c>
      <c r="Q13">
        <v>1.38</v>
      </c>
      <c r="R13">
        <v>6.46</v>
      </c>
      <c r="S13">
        <v>3.76</v>
      </c>
      <c r="T13">
        <v>6.29</v>
      </c>
      <c r="U13" t="s">
        <v>36</v>
      </c>
      <c r="V13" t="s">
        <v>36</v>
      </c>
      <c r="W13" t="s">
        <v>36</v>
      </c>
      <c r="X13" t="s">
        <v>36</v>
      </c>
      <c r="Y13" t="s">
        <v>37</v>
      </c>
      <c r="Z13" t="s">
        <v>37</v>
      </c>
      <c r="AA13">
        <v>3.9</v>
      </c>
      <c r="AB13" t="s">
        <v>46</v>
      </c>
      <c r="AC13" t="s">
        <v>47</v>
      </c>
      <c r="AD13" t="s">
        <v>40</v>
      </c>
      <c r="AE13" t="s">
        <v>37</v>
      </c>
      <c r="AF13" t="s">
        <v>37</v>
      </c>
      <c r="AG13" t="s">
        <v>37</v>
      </c>
      <c r="AH13" t="s">
        <v>37</v>
      </c>
      <c r="AK13">
        <v>95.81</v>
      </c>
      <c r="AL13">
        <v>95.23</v>
      </c>
      <c r="AM13">
        <v>0</v>
      </c>
      <c r="AN13">
        <v>0</v>
      </c>
      <c r="AO13">
        <v>0</v>
      </c>
      <c r="AP13">
        <v>0.57999999999999996</v>
      </c>
      <c r="AQ13">
        <v>0.57999999999999996</v>
      </c>
      <c r="AR13">
        <v>0</v>
      </c>
      <c r="AS13">
        <v>0</v>
      </c>
      <c r="AT13">
        <v>0</v>
      </c>
      <c r="AU13">
        <v>0</v>
      </c>
      <c r="AV13">
        <v>0</v>
      </c>
      <c r="AW13">
        <v>0</v>
      </c>
      <c r="AX13">
        <v>0</v>
      </c>
      <c r="AY13">
        <v>0</v>
      </c>
      <c r="AZ13">
        <v>0</v>
      </c>
      <c r="BA13">
        <v>0</v>
      </c>
      <c r="BB13">
        <v>0</v>
      </c>
      <c r="BC13">
        <v>0</v>
      </c>
      <c r="BD13">
        <v>0</v>
      </c>
      <c r="BE13">
        <v>0</v>
      </c>
      <c r="BF13">
        <v>3</v>
      </c>
      <c r="BG13">
        <f t="shared" si="0"/>
        <v>12</v>
      </c>
    </row>
    <row r="14" spans="1:59" x14ac:dyDescent="0.3">
      <c r="A14">
        <v>71</v>
      </c>
      <c r="B14" t="s">
        <v>48</v>
      </c>
      <c r="C14" t="s">
        <v>49</v>
      </c>
      <c r="D14" t="s">
        <v>50</v>
      </c>
      <c r="E14" t="s">
        <v>35</v>
      </c>
      <c r="F14">
        <v>0</v>
      </c>
      <c r="G14">
        <v>0</v>
      </c>
      <c r="H14">
        <v>0</v>
      </c>
      <c r="I14">
        <v>1</v>
      </c>
      <c r="J14">
        <v>1</v>
      </c>
      <c r="K14">
        <v>1</v>
      </c>
      <c r="L14">
        <v>1</v>
      </c>
      <c r="M14">
        <v>0</v>
      </c>
      <c r="N14">
        <v>0</v>
      </c>
      <c r="O14">
        <v>0</v>
      </c>
      <c r="P14">
        <v>0</v>
      </c>
      <c r="Q14">
        <v>0.44</v>
      </c>
      <c r="R14">
        <v>0.52</v>
      </c>
      <c r="S14">
        <v>0.5</v>
      </c>
      <c r="T14">
        <v>0.54</v>
      </c>
      <c r="U14" t="s">
        <v>36</v>
      </c>
      <c r="V14" t="s">
        <v>36</v>
      </c>
      <c r="W14" t="s">
        <v>36</v>
      </c>
      <c r="X14" t="s">
        <v>36</v>
      </c>
      <c r="Y14" t="s">
        <v>37</v>
      </c>
      <c r="Z14" t="s">
        <v>37</v>
      </c>
      <c r="AA14">
        <v>3.1</v>
      </c>
      <c r="AC14" t="s">
        <v>47</v>
      </c>
      <c r="AD14" t="s">
        <v>40</v>
      </c>
      <c r="AE14" t="s">
        <v>37</v>
      </c>
      <c r="AF14" t="s">
        <v>37</v>
      </c>
      <c r="AG14" t="s">
        <v>37</v>
      </c>
      <c r="AH14" t="s">
        <v>37</v>
      </c>
      <c r="AI14" t="s">
        <v>41</v>
      </c>
      <c r="AJ14" t="s">
        <v>41</v>
      </c>
      <c r="AK14">
        <v>95.52</v>
      </c>
      <c r="AL14">
        <v>86.52</v>
      </c>
      <c r="AM14">
        <v>2.3199999999999998</v>
      </c>
      <c r="AN14">
        <v>0.28999999999999998</v>
      </c>
      <c r="AO14">
        <v>2.0299999999999998</v>
      </c>
      <c r="AP14">
        <v>8.7100000000000009</v>
      </c>
      <c r="AQ14">
        <v>9</v>
      </c>
      <c r="AR14">
        <v>5</v>
      </c>
      <c r="AS14">
        <v>3</v>
      </c>
      <c r="AT14">
        <v>3.2</v>
      </c>
      <c r="AU14">
        <v>4</v>
      </c>
      <c r="AV14">
        <v>1</v>
      </c>
      <c r="AW14">
        <v>15</v>
      </c>
      <c r="AX14">
        <v>0</v>
      </c>
      <c r="AY14">
        <v>0</v>
      </c>
      <c r="AZ14">
        <v>0</v>
      </c>
      <c r="BA14">
        <v>0</v>
      </c>
      <c r="BB14">
        <v>12</v>
      </c>
      <c r="BC14">
        <v>0</v>
      </c>
      <c r="BD14">
        <v>0</v>
      </c>
      <c r="BE14">
        <v>0</v>
      </c>
      <c r="BF14">
        <v>3</v>
      </c>
      <c r="BG14">
        <f t="shared" si="0"/>
        <v>13</v>
      </c>
    </row>
    <row r="15" spans="1:59" x14ac:dyDescent="0.3">
      <c r="A15">
        <v>94</v>
      </c>
      <c r="B15" t="s">
        <v>51</v>
      </c>
      <c r="C15" t="s">
        <v>52</v>
      </c>
      <c r="D15" t="s">
        <v>53</v>
      </c>
      <c r="E15" t="s">
        <v>45</v>
      </c>
      <c r="F15">
        <v>0</v>
      </c>
      <c r="G15">
        <v>0</v>
      </c>
      <c r="H15">
        <v>1</v>
      </c>
      <c r="I15">
        <v>1</v>
      </c>
      <c r="J15">
        <v>1</v>
      </c>
      <c r="K15">
        <v>1</v>
      </c>
      <c r="L15">
        <v>1</v>
      </c>
      <c r="M15">
        <v>0</v>
      </c>
      <c r="N15">
        <v>0</v>
      </c>
      <c r="O15">
        <v>0</v>
      </c>
      <c r="P15">
        <v>0.54</v>
      </c>
      <c r="Q15">
        <v>0.43</v>
      </c>
      <c r="R15">
        <v>0.44</v>
      </c>
      <c r="S15">
        <v>0.44</v>
      </c>
      <c r="T15">
        <v>0.45</v>
      </c>
      <c r="U15" t="s">
        <v>36</v>
      </c>
      <c r="V15" t="s">
        <v>36</v>
      </c>
      <c r="W15" t="s">
        <v>36</v>
      </c>
      <c r="X15" t="s">
        <v>36</v>
      </c>
      <c r="Y15" t="s">
        <v>37</v>
      </c>
      <c r="Z15" t="s">
        <v>37</v>
      </c>
      <c r="AA15">
        <v>3.9</v>
      </c>
      <c r="AC15" t="s">
        <v>54</v>
      </c>
      <c r="AD15" t="s">
        <v>40</v>
      </c>
      <c r="AE15" t="s">
        <v>37</v>
      </c>
      <c r="AF15" t="s">
        <v>37</v>
      </c>
      <c r="AG15" t="s">
        <v>37</v>
      </c>
      <c r="AH15" t="s">
        <v>37</v>
      </c>
      <c r="AI15" t="s">
        <v>41</v>
      </c>
      <c r="AJ15" t="s">
        <v>41</v>
      </c>
      <c r="AK15">
        <v>93.78</v>
      </c>
      <c r="AL15">
        <v>86.23</v>
      </c>
      <c r="AM15">
        <v>3.19</v>
      </c>
      <c r="AN15">
        <v>2.0299999999999998</v>
      </c>
      <c r="AO15">
        <v>1.1599999999999999</v>
      </c>
      <c r="AP15">
        <v>7.55</v>
      </c>
      <c r="AQ15">
        <v>7.55</v>
      </c>
      <c r="AR15">
        <v>1</v>
      </c>
      <c r="AS15">
        <v>1</v>
      </c>
      <c r="AT15">
        <v>4</v>
      </c>
      <c r="AU15">
        <v>4</v>
      </c>
      <c r="AV15">
        <v>0</v>
      </c>
      <c r="AW15">
        <v>4</v>
      </c>
      <c r="AX15">
        <v>0</v>
      </c>
      <c r="AY15">
        <v>0</v>
      </c>
      <c r="AZ15">
        <v>0</v>
      </c>
      <c r="BA15">
        <v>0</v>
      </c>
      <c r="BB15">
        <v>4</v>
      </c>
      <c r="BC15">
        <v>0</v>
      </c>
      <c r="BD15">
        <v>0</v>
      </c>
      <c r="BE15">
        <v>0</v>
      </c>
      <c r="BF15">
        <v>3</v>
      </c>
      <c r="BG15">
        <f t="shared" si="0"/>
        <v>14</v>
      </c>
    </row>
    <row r="16" spans="1:59" x14ac:dyDescent="0.3">
      <c r="A16">
        <v>105</v>
      </c>
      <c r="B16" t="s">
        <v>55</v>
      </c>
      <c r="C16" t="s">
        <v>56</v>
      </c>
      <c r="D16" t="s">
        <v>50</v>
      </c>
      <c r="E16" t="s">
        <v>45</v>
      </c>
      <c r="F16">
        <v>0</v>
      </c>
      <c r="G16">
        <v>0</v>
      </c>
      <c r="H16">
        <v>1</v>
      </c>
      <c r="I16">
        <v>1</v>
      </c>
      <c r="J16">
        <v>1</v>
      </c>
      <c r="K16">
        <v>1</v>
      </c>
      <c r="L16">
        <v>1</v>
      </c>
      <c r="M16">
        <v>0</v>
      </c>
      <c r="N16">
        <v>0</v>
      </c>
      <c r="O16">
        <v>0</v>
      </c>
      <c r="P16">
        <v>0.53</v>
      </c>
      <c r="Q16">
        <v>0.7</v>
      </c>
      <c r="R16">
        <v>0.6</v>
      </c>
      <c r="S16">
        <v>0.66</v>
      </c>
      <c r="T16">
        <v>0.61</v>
      </c>
      <c r="U16" t="s">
        <v>36</v>
      </c>
      <c r="V16" t="s">
        <v>36</v>
      </c>
      <c r="W16" t="s">
        <v>36</v>
      </c>
      <c r="X16" t="s">
        <v>36</v>
      </c>
      <c r="Y16" t="s">
        <v>37</v>
      </c>
      <c r="Z16" t="s">
        <v>37</v>
      </c>
      <c r="AA16">
        <v>5.2</v>
      </c>
      <c r="AB16" t="s">
        <v>46</v>
      </c>
      <c r="AC16" t="s">
        <v>57</v>
      </c>
      <c r="AD16" t="s">
        <v>40</v>
      </c>
      <c r="AE16" t="s">
        <v>37</v>
      </c>
      <c r="AF16" t="s">
        <v>37</v>
      </c>
      <c r="AG16" t="s">
        <v>37</v>
      </c>
      <c r="AH16" t="s">
        <v>37</v>
      </c>
      <c r="AI16" t="s">
        <v>41</v>
      </c>
      <c r="AJ16" t="s">
        <v>41</v>
      </c>
      <c r="AK16">
        <v>95.23</v>
      </c>
      <c r="AL16">
        <v>86.52</v>
      </c>
      <c r="AM16">
        <v>1.74</v>
      </c>
      <c r="AN16">
        <v>0.57999999999999996</v>
      </c>
      <c r="AO16">
        <v>1.1599999999999999</v>
      </c>
      <c r="AP16">
        <v>8.7100000000000009</v>
      </c>
      <c r="AQ16">
        <v>8.7100000000000009</v>
      </c>
      <c r="AR16">
        <v>2</v>
      </c>
      <c r="AS16">
        <v>2</v>
      </c>
      <c r="AT16">
        <v>3.5</v>
      </c>
      <c r="AU16">
        <v>3.5</v>
      </c>
      <c r="AV16">
        <v>0</v>
      </c>
      <c r="AW16">
        <v>7</v>
      </c>
      <c r="AX16">
        <v>0</v>
      </c>
      <c r="AY16">
        <v>0</v>
      </c>
      <c r="AZ16">
        <v>0</v>
      </c>
      <c r="BA16">
        <v>0</v>
      </c>
      <c r="BB16">
        <v>7</v>
      </c>
      <c r="BC16">
        <v>0</v>
      </c>
      <c r="BD16">
        <v>0</v>
      </c>
      <c r="BE16">
        <v>0</v>
      </c>
      <c r="BF16">
        <v>3</v>
      </c>
      <c r="BG16">
        <f t="shared" si="0"/>
        <v>15</v>
      </c>
    </row>
    <row r="17" spans="1:59" x14ac:dyDescent="0.3">
      <c r="A17">
        <v>111</v>
      </c>
      <c r="B17" t="s">
        <v>58</v>
      </c>
      <c r="C17" t="s">
        <v>59</v>
      </c>
      <c r="D17" t="s">
        <v>34</v>
      </c>
      <c r="E17" t="s">
        <v>35</v>
      </c>
      <c r="F17">
        <v>0</v>
      </c>
      <c r="G17">
        <v>0</v>
      </c>
      <c r="H17">
        <v>0</v>
      </c>
      <c r="I17">
        <v>0</v>
      </c>
      <c r="J17">
        <v>1</v>
      </c>
      <c r="K17">
        <v>1</v>
      </c>
      <c r="L17">
        <v>1</v>
      </c>
      <c r="M17">
        <v>0</v>
      </c>
      <c r="N17">
        <v>0</v>
      </c>
      <c r="O17">
        <v>0</v>
      </c>
      <c r="P17">
        <v>0</v>
      </c>
      <c r="Q17">
        <v>0</v>
      </c>
      <c r="R17">
        <v>1.87</v>
      </c>
      <c r="S17">
        <v>0.35</v>
      </c>
      <c r="T17">
        <v>1.64</v>
      </c>
      <c r="U17" t="s">
        <v>36</v>
      </c>
      <c r="V17" t="s">
        <v>36</v>
      </c>
      <c r="W17" t="s">
        <v>36</v>
      </c>
      <c r="X17" t="s">
        <v>36</v>
      </c>
      <c r="Y17" t="s">
        <v>37</v>
      </c>
      <c r="Z17" t="s">
        <v>37</v>
      </c>
      <c r="AA17">
        <v>4.3</v>
      </c>
      <c r="AB17" t="s">
        <v>60</v>
      </c>
      <c r="AC17" t="s">
        <v>57</v>
      </c>
      <c r="AD17" t="s">
        <v>40</v>
      </c>
      <c r="AE17" t="s">
        <v>37</v>
      </c>
      <c r="AF17" t="s">
        <v>37</v>
      </c>
      <c r="AG17" t="s">
        <v>37</v>
      </c>
      <c r="AH17" t="s">
        <v>37</v>
      </c>
      <c r="AK17">
        <v>95.81</v>
      </c>
      <c r="AL17">
        <v>95.81</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125</v>
      </c>
      <c r="B18" t="s">
        <v>61</v>
      </c>
      <c r="C18" t="s">
        <v>62</v>
      </c>
      <c r="D18" t="s">
        <v>50</v>
      </c>
      <c r="E18" t="s">
        <v>45</v>
      </c>
      <c r="F18">
        <v>0</v>
      </c>
      <c r="G18">
        <v>0</v>
      </c>
      <c r="H18">
        <v>2</v>
      </c>
      <c r="I18">
        <v>2</v>
      </c>
      <c r="J18">
        <v>2</v>
      </c>
      <c r="K18">
        <v>2</v>
      </c>
      <c r="L18">
        <v>2</v>
      </c>
      <c r="M18">
        <v>0</v>
      </c>
      <c r="N18">
        <v>0</v>
      </c>
      <c r="O18">
        <v>0</v>
      </c>
      <c r="P18">
        <v>1.45</v>
      </c>
      <c r="Q18">
        <v>1.88</v>
      </c>
      <c r="R18">
        <v>1.47</v>
      </c>
      <c r="S18">
        <v>1.64</v>
      </c>
      <c r="T18">
        <v>1.48</v>
      </c>
      <c r="U18" t="s">
        <v>36</v>
      </c>
      <c r="V18" t="s">
        <v>36</v>
      </c>
      <c r="W18" t="s">
        <v>36</v>
      </c>
      <c r="X18" t="s">
        <v>36</v>
      </c>
      <c r="Y18" t="s">
        <v>37</v>
      </c>
      <c r="Z18" t="s">
        <v>37</v>
      </c>
      <c r="AA18">
        <v>3</v>
      </c>
      <c r="AC18" t="s">
        <v>63</v>
      </c>
      <c r="AD18" t="s">
        <v>40</v>
      </c>
      <c r="AE18" t="s">
        <v>37</v>
      </c>
      <c r="AF18" t="s">
        <v>37</v>
      </c>
      <c r="AG18" t="s">
        <v>37</v>
      </c>
      <c r="AH18" t="s">
        <v>37</v>
      </c>
      <c r="AI18" t="s">
        <v>41</v>
      </c>
      <c r="AJ18" t="s">
        <v>41</v>
      </c>
      <c r="AK18">
        <v>94.36</v>
      </c>
      <c r="AL18">
        <v>85.94</v>
      </c>
      <c r="AM18">
        <v>2.9</v>
      </c>
      <c r="AN18">
        <v>1.45</v>
      </c>
      <c r="AO18">
        <v>1.45</v>
      </c>
      <c r="AP18">
        <v>8.42</v>
      </c>
      <c r="AQ18">
        <v>8.42</v>
      </c>
      <c r="AR18">
        <v>23</v>
      </c>
      <c r="AS18">
        <v>23</v>
      </c>
      <c r="AT18">
        <v>3.04</v>
      </c>
      <c r="AU18">
        <v>3.04</v>
      </c>
      <c r="AV18">
        <v>1</v>
      </c>
      <c r="AW18">
        <v>69</v>
      </c>
      <c r="AX18">
        <v>0</v>
      </c>
      <c r="AY18">
        <v>0</v>
      </c>
      <c r="AZ18">
        <v>0</v>
      </c>
      <c r="BA18">
        <v>1</v>
      </c>
      <c r="BB18">
        <v>69</v>
      </c>
      <c r="BC18">
        <v>0</v>
      </c>
      <c r="BD18">
        <v>0</v>
      </c>
      <c r="BE18">
        <v>0</v>
      </c>
      <c r="BF18">
        <v>3</v>
      </c>
      <c r="BG18">
        <f t="shared" si="0"/>
        <v>17</v>
      </c>
    </row>
    <row r="19" spans="1:59" x14ac:dyDescent="0.3">
      <c r="A19">
        <v>129</v>
      </c>
      <c r="B19" t="s">
        <v>64</v>
      </c>
      <c r="C19" t="s">
        <v>65</v>
      </c>
      <c r="D19" t="s">
        <v>44</v>
      </c>
      <c r="E19" t="s">
        <v>35</v>
      </c>
      <c r="F19">
        <v>0</v>
      </c>
      <c r="G19">
        <v>0</v>
      </c>
      <c r="H19">
        <v>1</v>
      </c>
      <c r="I19">
        <v>2</v>
      </c>
      <c r="J19">
        <v>1</v>
      </c>
      <c r="K19">
        <v>2</v>
      </c>
      <c r="L19">
        <v>2</v>
      </c>
      <c r="M19">
        <v>0</v>
      </c>
      <c r="N19">
        <v>0</v>
      </c>
      <c r="O19">
        <v>0</v>
      </c>
      <c r="P19">
        <v>0.74</v>
      </c>
      <c r="Q19">
        <v>2.09</v>
      </c>
      <c r="R19">
        <v>0.82</v>
      </c>
      <c r="S19">
        <v>1.82</v>
      </c>
      <c r="T19">
        <v>1.29</v>
      </c>
      <c r="U19" t="s">
        <v>36</v>
      </c>
      <c r="V19" t="s">
        <v>36</v>
      </c>
      <c r="W19" t="s">
        <v>36</v>
      </c>
      <c r="X19" t="s">
        <v>36</v>
      </c>
      <c r="Y19" t="s">
        <v>37</v>
      </c>
      <c r="Z19" t="s">
        <v>37</v>
      </c>
      <c r="AA19">
        <v>3.3</v>
      </c>
      <c r="AB19" t="s">
        <v>66</v>
      </c>
      <c r="AC19" t="s">
        <v>67</v>
      </c>
      <c r="AD19" t="s">
        <v>40</v>
      </c>
      <c r="AE19" t="s">
        <v>37</v>
      </c>
      <c r="AF19" t="s">
        <v>37</v>
      </c>
      <c r="AG19" t="s">
        <v>37</v>
      </c>
      <c r="AH19" t="s">
        <v>37</v>
      </c>
      <c r="AI19" t="s">
        <v>41</v>
      </c>
      <c r="AJ19" t="s">
        <v>41</v>
      </c>
      <c r="AK19">
        <v>94.07</v>
      </c>
      <c r="AL19">
        <v>85.94</v>
      </c>
      <c r="AM19">
        <v>4.0599999999999996</v>
      </c>
      <c r="AN19">
        <v>1.74</v>
      </c>
      <c r="AO19">
        <v>2.3199999999999998</v>
      </c>
      <c r="AP19">
        <v>8.1300000000000008</v>
      </c>
      <c r="AQ19">
        <v>8.1300000000000008</v>
      </c>
      <c r="AR19">
        <v>24</v>
      </c>
      <c r="AS19">
        <v>4</v>
      </c>
      <c r="AT19">
        <v>3.12</v>
      </c>
      <c r="AU19">
        <v>3.25</v>
      </c>
      <c r="AV19">
        <v>1</v>
      </c>
      <c r="AW19">
        <v>74</v>
      </c>
      <c r="AX19">
        <v>0</v>
      </c>
      <c r="AY19">
        <v>0</v>
      </c>
      <c r="AZ19">
        <v>0</v>
      </c>
      <c r="BA19">
        <v>1</v>
      </c>
      <c r="BB19">
        <v>12</v>
      </c>
      <c r="BC19">
        <v>0</v>
      </c>
      <c r="BD19">
        <v>0</v>
      </c>
      <c r="BE19">
        <v>0</v>
      </c>
      <c r="BF19">
        <v>3</v>
      </c>
      <c r="BG19">
        <f t="shared" si="0"/>
        <v>18</v>
      </c>
    </row>
    <row r="20" spans="1:59" x14ac:dyDescent="0.3">
      <c r="A20">
        <v>131</v>
      </c>
      <c r="B20" t="s">
        <v>68</v>
      </c>
      <c r="C20" t="s">
        <v>69</v>
      </c>
      <c r="D20" t="s">
        <v>44</v>
      </c>
      <c r="E20" t="s">
        <v>35</v>
      </c>
      <c r="F20">
        <v>0</v>
      </c>
      <c r="G20">
        <v>0</v>
      </c>
      <c r="H20">
        <v>0</v>
      </c>
      <c r="I20">
        <v>0</v>
      </c>
      <c r="J20">
        <v>3</v>
      </c>
      <c r="K20">
        <v>1</v>
      </c>
      <c r="L20">
        <v>3</v>
      </c>
      <c r="M20">
        <v>0</v>
      </c>
      <c r="N20">
        <v>0</v>
      </c>
      <c r="O20">
        <v>0</v>
      </c>
      <c r="P20">
        <v>0</v>
      </c>
      <c r="Q20">
        <v>0</v>
      </c>
      <c r="R20">
        <v>3.87</v>
      </c>
      <c r="S20">
        <v>0.78</v>
      </c>
      <c r="T20">
        <v>2.21</v>
      </c>
      <c r="U20" t="s">
        <v>36</v>
      </c>
      <c r="V20" t="s">
        <v>36</v>
      </c>
      <c r="W20" t="s">
        <v>36</v>
      </c>
      <c r="X20" t="s">
        <v>36</v>
      </c>
      <c r="Y20" t="s">
        <v>37</v>
      </c>
      <c r="Z20" t="s">
        <v>37</v>
      </c>
      <c r="AA20">
        <v>3.4</v>
      </c>
      <c r="AB20" t="s">
        <v>70</v>
      </c>
      <c r="AC20" t="s">
        <v>71</v>
      </c>
      <c r="AD20" t="s">
        <v>40</v>
      </c>
      <c r="AE20" t="s">
        <v>37</v>
      </c>
      <c r="AF20" t="s">
        <v>37</v>
      </c>
      <c r="AG20" t="s">
        <v>37</v>
      </c>
      <c r="AH20" t="s">
        <v>37</v>
      </c>
      <c r="AK20">
        <v>95.81</v>
      </c>
      <c r="AL20">
        <v>95.81</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241</v>
      </c>
      <c r="B21" t="s">
        <v>72</v>
      </c>
      <c r="C21" t="s">
        <v>73</v>
      </c>
      <c r="D21" t="s">
        <v>74</v>
      </c>
      <c r="E21" t="s">
        <v>35</v>
      </c>
      <c r="F21">
        <v>0</v>
      </c>
      <c r="G21">
        <v>0</v>
      </c>
      <c r="H21">
        <v>2</v>
      </c>
      <c r="I21">
        <v>2</v>
      </c>
      <c r="J21">
        <v>2</v>
      </c>
      <c r="K21">
        <v>2</v>
      </c>
      <c r="L21">
        <v>2</v>
      </c>
      <c r="M21">
        <v>0</v>
      </c>
      <c r="N21">
        <v>0</v>
      </c>
      <c r="O21">
        <v>0</v>
      </c>
      <c r="P21">
        <v>1.76</v>
      </c>
      <c r="Q21">
        <v>2.04</v>
      </c>
      <c r="R21">
        <v>2.04</v>
      </c>
      <c r="S21">
        <v>1.96</v>
      </c>
      <c r="T21">
        <v>1.98</v>
      </c>
      <c r="U21" t="s">
        <v>36</v>
      </c>
      <c r="V21" t="s">
        <v>36</v>
      </c>
      <c r="W21" t="s">
        <v>36</v>
      </c>
      <c r="X21" t="s">
        <v>36</v>
      </c>
      <c r="Y21" t="s">
        <v>37</v>
      </c>
      <c r="Z21" t="s">
        <v>37</v>
      </c>
      <c r="AA21">
        <v>4.2</v>
      </c>
      <c r="AB21" t="s">
        <v>38</v>
      </c>
      <c r="AC21" t="s">
        <v>75</v>
      </c>
      <c r="AD21" t="s">
        <v>40</v>
      </c>
      <c r="AE21" t="s">
        <v>37</v>
      </c>
      <c r="AF21" t="s">
        <v>37</v>
      </c>
      <c r="AG21" t="s">
        <v>37</v>
      </c>
      <c r="AH21" t="s">
        <v>37</v>
      </c>
      <c r="AI21" t="s">
        <v>41</v>
      </c>
      <c r="AJ21" t="s">
        <v>41</v>
      </c>
      <c r="AK21">
        <v>93.78</v>
      </c>
      <c r="AL21">
        <v>85.07</v>
      </c>
      <c r="AM21">
        <v>3.77</v>
      </c>
      <c r="AN21">
        <v>2.0299999999999998</v>
      </c>
      <c r="AO21">
        <v>1.74</v>
      </c>
      <c r="AP21">
        <v>8.42</v>
      </c>
      <c r="AQ21">
        <v>8.7100000000000009</v>
      </c>
      <c r="AR21">
        <v>24</v>
      </c>
      <c r="AS21">
        <v>25</v>
      </c>
      <c r="AT21">
        <v>3.5</v>
      </c>
      <c r="AU21">
        <v>2.72</v>
      </c>
      <c r="AV21">
        <v>3</v>
      </c>
      <c r="AW21">
        <v>49</v>
      </c>
      <c r="AX21">
        <v>10</v>
      </c>
      <c r="AY21">
        <v>22</v>
      </c>
      <c r="AZ21">
        <v>0</v>
      </c>
      <c r="BA21">
        <v>5</v>
      </c>
      <c r="BB21">
        <v>63</v>
      </c>
      <c r="BC21">
        <v>0</v>
      </c>
      <c r="BD21">
        <v>0</v>
      </c>
      <c r="BE21">
        <v>0</v>
      </c>
      <c r="BF21">
        <v>3</v>
      </c>
      <c r="BG21">
        <f t="shared" si="0"/>
        <v>20</v>
      </c>
    </row>
    <row r="22" spans="1:59" x14ac:dyDescent="0.3">
      <c r="A22">
        <v>315</v>
      </c>
      <c r="B22" t="s">
        <v>84</v>
      </c>
      <c r="C22" t="s">
        <v>85</v>
      </c>
      <c r="D22" t="s">
        <v>53</v>
      </c>
      <c r="E22" t="s">
        <v>45</v>
      </c>
      <c r="F22">
        <v>0</v>
      </c>
      <c r="G22">
        <v>0</v>
      </c>
      <c r="H22">
        <v>1</v>
      </c>
      <c r="I22">
        <v>0</v>
      </c>
      <c r="J22">
        <v>0</v>
      </c>
      <c r="K22">
        <v>0</v>
      </c>
      <c r="L22">
        <v>0</v>
      </c>
      <c r="M22">
        <v>0</v>
      </c>
      <c r="N22">
        <v>0</v>
      </c>
      <c r="O22">
        <v>0</v>
      </c>
      <c r="P22">
        <v>0.01</v>
      </c>
      <c r="Q22">
        <v>0</v>
      </c>
      <c r="R22">
        <v>0</v>
      </c>
      <c r="S22">
        <v>0</v>
      </c>
      <c r="T22">
        <v>0</v>
      </c>
      <c r="U22" t="s">
        <v>36</v>
      </c>
      <c r="V22" t="s">
        <v>36</v>
      </c>
      <c r="W22" t="s">
        <v>36</v>
      </c>
      <c r="X22" t="s">
        <v>36</v>
      </c>
      <c r="Y22" t="s">
        <v>86</v>
      </c>
      <c r="Z22" t="s">
        <v>86</v>
      </c>
      <c r="AA22">
        <v>5.0999999999999996</v>
      </c>
      <c r="AB22" t="s">
        <v>87</v>
      </c>
      <c r="AC22" t="s">
        <v>46</v>
      </c>
      <c r="AD22" t="s">
        <v>88</v>
      </c>
      <c r="AE22" t="s">
        <v>86</v>
      </c>
      <c r="AF22" t="s">
        <v>86</v>
      </c>
      <c r="AG22" t="s">
        <v>86</v>
      </c>
      <c r="AH22" t="s">
        <v>86</v>
      </c>
      <c r="AK22">
        <v>95.81</v>
      </c>
      <c r="AL22">
        <v>94.94</v>
      </c>
      <c r="AM22">
        <v>0.28999999999999998</v>
      </c>
      <c r="AN22">
        <v>0</v>
      </c>
      <c r="AO22">
        <v>0.28999999999999998</v>
      </c>
      <c r="AP22">
        <v>0.57999999999999996</v>
      </c>
      <c r="AQ22">
        <v>0.87</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316</v>
      </c>
      <c r="B23" t="s">
        <v>89</v>
      </c>
      <c r="C23" t="s">
        <v>90</v>
      </c>
      <c r="D23" t="s">
        <v>44</v>
      </c>
      <c r="E23" t="s">
        <v>35</v>
      </c>
      <c r="F23">
        <v>0</v>
      </c>
      <c r="G23">
        <v>0</v>
      </c>
      <c r="H23">
        <v>3</v>
      </c>
      <c r="I23">
        <v>3</v>
      </c>
      <c r="J23">
        <v>3</v>
      </c>
      <c r="K23">
        <v>3</v>
      </c>
      <c r="L23">
        <v>3</v>
      </c>
      <c r="M23">
        <v>0</v>
      </c>
      <c r="N23">
        <v>0</v>
      </c>
      <c r="O23">
        <v>0</v>
      </c>
      <c r="P23">
        <v>2.86</v>
      </c>
      <c r="Q23">
        <v>4.5199999999999996</v>
      </c>
      <c r="R23">
        <v>4.2</v>
      </c>
      <c r="S23">
        <v>4.58</v>
      </c>
      <c r="T23">
        <v>4.47</v>
      </c>
      <c r="U23" t="s">
        <v>36</v>
      </c>
      <c r="V23" t="s">
        <v>36</v>
      </c>
      <c r="W23" t="s">
        <v>36</v>
      </c>
      <c r="X23" t="s">
        <v>36</v>
      </c>
      <c r="Y23" t="s">
        <v>37</v>
      </c>
      <c r="Z23" t="s">
        <v>37</v>
      </c>
      <c r="AA23">
        <v>8.5</v>
      </c>
      <c r="AB23" t="s">
        <v>91</v>
      </c>
      <c r="AD23" t="s">
        <v>40</v>
      </c>
      <c r="AE23" t="s">
        <v>37</v>
      </c>
      <c r="AF23" t="s">
        <v>37</v>
      </c>
      <c r="AG23" t="s">
        <v>37</v>
      </c>
      <c r="AH23" t="s">
        <v>37</v>
      </c>
      <c r="AI23" t="s">
        <v>41</v>
      </c>
      <c r="AJ23" t="s">
        <v>41</v>
      </c>
      <c r="AK23">
        <v>93.2</v>
      </c>
      <c r="AL23">
        <v>85.65</v>
      </c>
      <c r="AM23">
        <v>5.22</v>
      </c>
      <c r="AN23">
        <v>2.61</v>
      </c>
      <c r="AO23">
        <v>2.61</v>
      </c>
      <c r="AP23">
        <v>7.55</v>
      </c>
      <c r="AQ23">
        <v>7.55</v>
      </c>
      <c r="AR23">
        <v>24</v>
      </c>
      <c r="AS23">
        <v>24</v>
      </c>
      <c r="AT23">
        <v>7.21</v>
      </c>
      <c r="AU23">
        <v>3.88</v>
      </c>
      <c r="AV23">
        <v>0</v>
      </c>
      <c r="AW23">
        <v>0</v>
      </c>
      <c r="AX23">
        <v>5</v>
      </c>
      <c r="AY23">
        <v>168</v>
      </c>
      <c r="AZ23">
        <v>0</v>
      </c>
      <c r="BA23">
        <v>0</v>
      </c>
      <c r="BB23">
        <v>65</v>
      </c>
      <c r="BC23">
        <v>5</v>
      </c>
      <c r="BD23">
        <v>23</v>
      </c>
      <c r="BE23">
        <v>0</v>
      </c>
      <c r="BF23">
        <v>3</v>
      </c>
      <c r="BG23">
        <f t="shared" si="0"/>
        <v>22</v>
      </c>
    </row>
    <row r="24" spans="1:59" x14ac:dyDescent="0.3">
      <c r="A24">
        <v>317</v>
      </c>
      <c r="B24" t="s">
        <v>92</v>
      </c>
      <c r="C24" t="s">
        <v>93</v>
      </c>
      <c r="D24" t="s">
        <v>50</v>
      </c>
      <c r="E24" t="s">
        <v>94</v>
      </c>
      <c r="F24">
        <v>0</v>
      </c>
      <c r="G24">
        <v>0</v>
      </c>
      <c r="H24">
        <v>1</v>
      </c>
      <c r="I24">
        <v>2</v>
      </c>
      <c r="J24">
        <v>2</v>
      </c>
      <c r="K24">
        <v>3</v>
      </c>
      <c r="L24">
        <v>3</v>
      </c>
      <c r="M24">
        <v>0</v>
      </c>
      <c r="N24">
        <v>0</v>
      </c>
      <c r="O24">
        <v>0</v>
      </c>
      <c r="P24">
        <v>1.21</v>
      </c>
      <c r="Q24">
        <v>2.52</v>
      </c>
      <c r="R24">
        <v>2.27</v>
      </c>
      <c r="S24">
        <v>2.96</v>
      </c>
      <c r="T24">
        <v>2.65</v>
      </c>
      <c r="U24" t="s">
        <v>36</v>
      </c>
      <c r="V24" t="s">
        <v>36</v>
      </c>
      <c r="W24" t="s">
        <v>36</v>
      </c>
      <c r="X24" t="s">
        <v>36</v>
      </c>
      <c r="Y24" t="s">
        <v>37</v>
      </c>
      <c r="Z24" t="s">
        <v>37</v>
      </c>
      <c r="AA24">
        <v>5.6</v>
      </c>
      <c r="AB24" t="s">
        <v>95</v>
      </c>
      <c r="AC24" t="s">
        <v>96</v>
      </c>
      <c r="AD24" t="s">
        <v>40</v>
      </c>
      <c r="AE24" t="s">
        <v>37</v>
      </c>
      <c r="AF24" t="s">
        <v>37</v>
      </c>
      <c r="AG24" t="s">
        <v>37</v>
      </c>
      <c r="AH24" t="s">
        <v>37</v>
      </c>
      <c r="AI24" t="s">
        <v>41</v>
      </c>
      <c r="AJ24" t="s">
        <v>41</v>
      </c>
      <c r="AK24">
        <v>95.81</v>
      </c>
      <c r="AL24">
        <v>87.1</v>
      </c>
      <c r="AM24">
        <v>0.57999999999999996</v>
      </c>
      <c r="AN24">
        <v>0</v>
      </c>
      <c r="AO24">
        <v>0.57999999999999996</v>
      </c>
      <c r="AP24">
        <v>6.68</v>
      </c>
      <c r="AQ24">
        <v>8.7100000000000009</v>
      </c>
      <c r="AR24">
        <v>3</v>
      </c>
      <c r="AS24">
        <v>4</v>
      </c>
      <c r="AT24">
        <v>2.33</v>
      </c>
      <c r="AU24">
        <v>2</v>
      </c>
      <c r="AV24">
        <v>2</v>
      </c>
      <c r="AW24">
        <v>0</v>
      </c>
      <c r="AX24">
        <v>5</v>
      </c>
      <c r="AY24">
        <v>0</v>
      </c>
      <c r="AZ24">
        <v>0</v>
      </c>
      <c r="BA24">
        <v>3</v>
      </c>
      <c r="BB24">
        <v>0</v>
      </c>
      <c r="BC24">
        <v>5</v>
      </c>
      <c r="BD24">
        <v>0</v>
      </c>
      <c r="BE24">
        <v>0</v>
      </c>
      <c r="BF24">
        <v>3</v>
      </c>
      <c r="BG24">
        <f t="shared" si="0"/>
        <v>23</v>
      </c>
    </row>
    <row r="25" spans="1:59" x14ac:dyDescent="0.3">
      <c r="A25">
        <v>371</v>
      </c>
      <c r="B25" t="s">
        <v>102</v>
      </c>
      <c r="C25" t="s">
        <v>103</v>
      </c>
      <c r="D25" t="s">
        <v>104</v>
      </c>
      <c r="E25" t="s">
        <v>35</v>
      </c>
      <c r="F25">
        <v>0</v>
      </c>
      <c r="G25">
        <v>0</v>
      </c>
      <c r="H25">
        <v>0</v>
      </c>
      <c r="I25">
        <v>1</v>
      </c>
      <c r="J25">
        <v>1</v>
      </c>
      <c r="K25">
        <v>1</v>
      </c>
      <c r="L25">
        <v>1</v>
      </c>
      <c r="M25">
        <v>0</v>
      </c>
      <c r="N25">
        <v>0</v>
      </c>
      <c r="O25">
        <v>0</v>
      </c>
      <c r="P25">
        <v>0</v>
      </c>
      <c r="Q25">
        <v>0.25</v>
      </c>
      <c r="R25">
        <v>0.23</v>
      </c>
      <c r="S25">
        <v>0.25</v>
      </c>
      <c r="T25">
        <v>0.24</v>
      </c>
      <c r="U25" t="s">
        <v>36</v>
      </c>
      <c r="V25" t="s">
        <v>36</v>
      </c>
      <c r="W25" t="s">
        <v>36</v>
      </c>
      <c r="X25" t="s">
        <v>36</v>
      </c>
      <c r="Y25" t="s">
        <v>37</v>
      </c>
      <c r="Z25" t="s">
        <v>37</v>
      </c>
      <c r="AA25">
        <v>3.4</v>
      </c>
      <c r="AB25" t="s">
        <v>66</v>
      </c>
      <c r="AC25" t="s">
        <v>105</v>
      </c>
      <c r="AD25" t="s">
        <v>40</v>
      </c>
      <c r="AE25" t="s">
        <v>37</v>
      </c>
      <c r="AF25" t="s">
        <v>37</v>
      </c>
      <c r="AG25" t="s">
        <v>37</v>
      </c>
      <c r="AH25" t="s">
        <v>37</v>
      </c>
      <c r="AI25" t="s">
        <v>41</v>
      </c>
      <c r="AJ25" t="s">
        <v>41</v>
      </c>
      <c r="AK25">
        <v>95.52</v>
      </c>
      <c r="AL25">
        <v>87.68</v>
      </c>
      <c r="AM25">
        <v>2.61</v>
      </c>
      <c r="AN25">
        <v>0.28999999999999998</v>
      </c>
      <c r="AO25">
        <v>2.3199999999999998</v>
      </c>
      <c r="AP25">
        <v>6.68</v>
      </c>
      <c r="AQ25">
        <v>7.84</v>
      </c>
      <c r="AR25">
        <v>4</v>
      </c>
      <c r="AS25">
        <v>5</v>
      </c>
      <c r="AT25">
        <v>2.5</v>
      </c>
      <c r="AU25">
        <v>2.8</v>
      </c>
      <c r="AV25">
        <v>2</v>
      </c>
      <c r="AW25">
        <v>8</v>
      </c>
      <c r="AX25">
        <v>0</v>
      </c>
      <c r="AY25">
        <v>0</v>
      </c>
      <c r="AZ25">
        <v>0</v>
      </c>
      <c r="BA25">
        <v>2</v>
      </c>
      <c r="BB25">
        <v>12</v>
      </c>
      <c r="BC25">
        <v>0</v>
      </c>
      <c r="BD25">
        <v>0</v>
      </c>
      <c r="BE25">
        <v>0</v>
      </c>
      <c r="BF25">
        <v>3</v>
      </c>
      <c r="BG25">
        <f t="shared" si="0"/>
        <v>24</v>
      </c>
    </row>
    <row r="26" spans="1:59" x14ac:dyDescent="0.3">
      <c r="A26">
        <v>375</v>
      </c>
      <c r="B26" t="s">
        <v>106</v>
      </c>
      <c r="C26" t="s">
        <v>107</v>
      </c>
      <c r="D26" t="s">
        <v>44</v>
      </c>
      <c r="E26" t="s">
        <v>35</v>
      </c>
      <c r="F26">
        <v>0</v>
      </c>
      <c r="G26">
        <v>0</v>
      </c>
      <c r="H26">
        <v>1</v>
      </c>
      <c r="I26">
        <v>2</v>
      </c>
      <c r="J26">
        <v>2</v>
      </c>
      <c r="K26">
        <v>2</v>
      </c>
      <c r="L26">
        <v>2</v>
      </c>
      <c r="M26">
        <v>0</v>
      </c>
      <c r="N26">
        <v>0</v>
      </c>
      <c r="O26">
        <v>0</v>
      </c>
      <c r="P26">
        <v>0.42</v>
      </c>
      <c r="Q26">
        <v>0.81</v>
      </c>
      <c r="R26">
        <v>0.84</v>
      </c>
      <c r="S26">
        <v>0.84</v>
      </c>
      <c r="T26">
        <v>0.85</v>
      </c>
      <c r="U26" t="s">
        <v>36</v>
      </c>
      <c r="V26" t="s">
        <v>36</v>
      </c>
      <c r="W26" t="s">
        <v>36</v>
      </c>
      <c r="X26" t="s">
        <v>36</v>
      </c>
      <c r="Y26" t="s">
        <v>37</v>
      </c>
      <c r="Z26" t="s">
        <v>37</v>
      </c>
      <c r="AA26">
        <v>3.4</v>
      </c>
      <c r="AB26" t="s">
        <v>108</v>
      </c>
      <c r="AC26" t="s">
        <v>109</v>
      </c>
      <c r="AD26" t="s">
        <v>40</v>
      </c>
      <c r="AE26" t="s">
        <v>37</v>
      </c>
      <c r="AF26" t="s">
        <v>37</v>
      </c>
      <c r="AG26" t="s">
        <v>37</v>
      </c>
      <c r="AH26" t="s">
        <v>37</v>
      </c>
      <c r="AI26" t="s">
        <v>41</v>
      </c>
      <c r="AJ26" t="s">
        <v>41</v>
      </c>
      <c r="AK26">
        <v>94.07</v>
      </c>
      <c r="AL26">
        <v>86.23</v>
      </c>
      <c r="AM26">
        <v>3.48</v>
      </c>
      <c r="AN26">
        <v>1.74</v>
      </c>
      <c r="AO26">
        <v>1.74</v>
      </c>
      <c r="AP26">
        <v>7.84</v>
      </c>
      <c r="AQ26">
        <v>7.84</v>
      </c>
      <c r="AR26">
        <v>21</v>
      </c>
      <c r="AS26">
        <v>21</v>
      </c>
      <c r="AT26">
        <v>1.86</v>
      </c>
      <c r="AU26">
        <v>1.86</v>
      </c>
      <c r="AV26">
        <v>13</v>
      </c>
      <c r="AW26">
        <v>26</v>
      </c>
      <c r="AX26">
        <v>0</v>
      </c>
      <c r="AY26">
        <v>0</v>
      </c>
      <c r="AZ26">
        <v>0</v>
      </c>
      <c r="BA26">
        <v>13</v>
      </c>
      <c r="BB26">
        <v>26</v>
      </c>
      <c r="BC26">
        <v>0</v>
      </c>
      <c r="BD26">
        <v>0</v>
      </c>
      <c r="BE26">
        <v>0</v>
      </c>
      <c r="BF26">
        <v>3</v>
      </c>
      <c r="BG26">
        <f t="shared" si="0"/>
        <v>25</v>
      </c>
    </row>
    <row r="27" spans="1:59" x14ac:dyDescent="0.3">
      <c r="A27">
        <v>403</v>
      </c>
      <c r="B27" t="s">
        <v>110</v>
      </c>
      <c r="C27" t="s">
        <v>111</v>
      </c>
      <c r="D27" t="s">
        <v>112</v>
      </c>
      <c r="E27" t="s">
        <v>45</v>
      </c>
      <c r="F27">
        <v>0</v>
      </c>
      <c r="G27">
        <v>0</v>
      </c>
      <c r="H27">
        <v>0</v>
      </c>
      <c r="I27">
        <v>1</v>
      </c>
      <c r="J27">
        <v>1</v>
      </c>
      <c r="K27">
        <v>2</v>
      </c>
      <c r="L27">
        <v>2</v>
      </c>
      <c r="M27">
        <v>0</v>
      </c>
      <c r="N27">
        <v>0</v>
      </c>
      <c r="O27">
        <v>0</v>
      </c>
      <c r="P27">
        <v>0</v>
      </c>
      <c r="Q27">
        <v>0.28000000000000003</v>
      </c>
      <c r="R27">
        <v>0.28000000000000003</v>
      </c>
      <c r="S27">
        <v>0.34</v>
      </c>
      <c r="T27">
        <v>0.42</v>
      </c>
      <c r="U27" t="s">
        <v>36</v>
      </c>
      <c r="V27" t="s">
        <v>36</v>
      </c>
      <c r="W27" t="s">
        <v>36</v>
      </c>
      <c r="X27" t="s">
        <v>36</v>
      </c>
      <c r="Y27" t="s">
        <v>37</v>
      </c>
      <c r="Z27" t="s">
        <v>37</v>
      </c>
      <c r="AA27">
        <v>4.7</v>
      </c>
      <c r="AB27" t="s">
        <v>70</v>
      </c>
      <c r="AC27" t="s">
        <v>80</v>
      </c>
      <c r="AD27" t="s">
        <v>40</v>
      </c>
      <c r="AE27" t="s">
        <v>37</v>
      </c>
      <c r="AF27" t="s">
        <v>37</v>
      </c>
      <c r="AG27" t="s">
        <v>37</v>
      </c>
      <c r="AH27" t="s">
        <v>37</v>
      </c>
      <c r="AK27">
        <v>95.81</v>
      </c>
      <c r="AL27">
        <v>95.81</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404</v>
      </c>
      <c r="B28" t="s">
        <v>113</v>
      </c>
      <c r="C28" t="s">
        <v>114</v>
      </c>
      <c r="D28" t="s">
        <v>50</v>
      </c>
      <c r="E28" t="s">
        <v>94</v>
      </c>
      <c r="F28">
        <v>0</v>
      </c>
      <c r="G28">
        <v>0</v>
      </c>
      <c r="H28">
        <v>0</v>
      </c>
      <c r="I28">
        <v>0</v>
      </c>
      <c r="J28">
        <v>1</v>
      </c>
      <c r="K28">
        <v>1</v>
      </c>
      <c r="L28">
        <v>1</v>
      </c>
      <c r="M28">
        <v>0</v>
      </c>
      <c r="N28">
        <v>0</v>
      </c>
      <c r="O28">
        <v>0</v>
      </c>
      <c r="P28">
        <v>0</v>
      </c>
      <c r="Q28">
        <v>0</v>
      </c>
      <c r="R28">
        <v>1.18</v>
      </c>
      <c r="S28">
        <v>0.14000000000000001</v>
      </c>
      <c r="T28">
        <v>0.74</v>
      </c>
      <c r="U28" t="s">
        <v>36</v>
      </c>
      <c r="V28" t="s">
        <v>36</v>
      </c>
      <c r="W28" t="s">
        <v>36</v>
      </c>
      <c r="X28" t="s">
        <v>36</v>
      </c>
      <c r="Y28" t="s">
        <v>37</v>
      </c>
      <c r="Z28" t="s">
        <v>37</v>
      </c>
      <c r="AA28">
        <v>2.2000000000000002</v>
      </c>
      <c r="AC28" t="s">
        <v>115</v>
      </c>
      <c r="AD28" t="s">
        <v>40</v>
      </c>
      <c r="AE28" t="s">
        <v>37</v>
      </c>
      <c r="AF28" t="s">
        <v>37</v>
      </c>
      <c r="AG28" t="s">
        <v>37</v>
      </c>
      <c r="AH28" t="s">
        <v>37</v>
      </c>
      <c r="AK28">
        <v>95.81</v>
      </c>
      <c r="AL28">
        <v>95.81</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408</v>
      </c>
      <c r="B29" t="s">
        <v>116</v>
      </c>
      <c r="C29" t="s">
        <v>117</v>
      </c>
      <c r="D29" t="s">
        <v>104</v>
      </c>
      <c r="E29" t="s">
        <v>35</v>
      </c>
      <c r="F29">
        <v>0</v>
      </c>
      <c r="G29">
        <v>0</v>
      </c>
      <c r="H29">
        <v>0</v>
      </c>
      <c r="I29">
        <v>0</v>
      </c>
      <c r="J29">
        <v>2</v>
      </c>
      <c r="K29">
        <v>1</v>
      </c>
      <c r="L29">
        <v>3</v>
      </c>
      <c r="M29">
        <v>0</v>
      </c>
      <c r="N29">
        <v>0</v>
      </c>
      <c r="O29">
        <v>0</v>
      </c>
      <c r="P29">
        <v>0</v>
      </c>
      <c r="Q29">
        <v>0</v>
      </c>
      <c r="R29">
        <v>1.69</v>
      </c>
      <c r="S29">
        <v>0.42</v>
      </c>
      <c r="T29">
        <v>1.59</v>
      </c>
      <c r="U29" t="s">
        <v>36</v>
      </c>
      <c r="V29" t="s">
        <v>36</v>
      </c>
      <c r="W29" t="s">
        <v>36</v>
      </c>
      <c r="X29" t="s">
        <v>36</v>
      </c>
      <c r="Y29" t="s">
        <v>37</v>
      </c>
      <c r="Z29" t="s">
        <v>37</v>
      </c>
      <c r="AA29">
        <v>4.0999999999999996</v>
      </c>
      <c r="AC29" t="s">
        <v>118</v>
      </c>
      <c r="AD29" t="s">
        <v>40</v>
      </c>
      <c r="AE29" t="s">
        <v>37</v>
      </c>
      <c r="AF29" t="s">
        <v>37</v>
      </c>
      <c r="AG29" t="s">
        <v>37</v>
      </c>
      <c r="AH29" t="s">
        <v>37</v>
      </c>
      <c r="AK29">
        <v>95.81</v>
      </c>
      <c r="AL29">
        <v>95.81</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409</v>
      </c>
      <c r="B30" t="s">
        <v>119</v>
      </c>
      <c r="C30" t="s">
        <v>120</v>
      </c>
      <c r="D30" t="s">
        <v>112</v>
      </c>
      <c r="E30" t="s">
        <v>45</v>
      </c>
      <c r="F30">
        <v>0</v>
      </c>
      <c r="G30">
        <v>0</v>
      </c>
      <c r="H30">
        <v>0</v>
      </c>
      <c r="I30">
        <v>0</v>
      </c>
      <c r="J30">
        <v>1</v>
      </c>
      <c r="K30">
        <v>1</v>
      </c>
      <c r="L30">
        <v>1</v>
      </c>
      <c r="M30">
        <v>0</v>
      </c>
      <c r="N30">
        <v>0</v>
      </c>
      <c r="O30">
        <v>0</v>
      </c>
      <c r="P30">
        <v>0</v>
      </c>
      <c r="Q30">
        <v>0</v>
      </c>
      <c r="R30">
        <v>0.27</v>
      </c>
      <c r="S30">
        <v>0.08</v>
      </c>
      <c r="T30">
        <v>0.18</v>
      </c>
      <c r="U30" t="s">
        <v>36</v>
      </c>
      <c r="V30" t="s">
        <v>36</v>
      </c>
      <c r="W30" t="s">
        <v>36</v>
      </c>
      <c r="X30" t="s">
        <v>36</v>
      </c>
      <c r="Y30" t="s">
        <v>86</v>
      </c>
      <c r="Z30" t="s">
        <v>37</v>
      </c>
      <c r="AA30">
        <v>5.4</v>
      </c>
      <c r="AC30" t="s">
        <v>75</v>
      </c>
      <c r="AD30" t="s">
        <v>40</v>
      </c>
      <c r="AE30" t="s">
        <v>86</v>
      </c>
      <c r="AF30" t="s">
        <v>86</v>
      </c>
      <c r="AG30" t="s">
        <v>37</v>
      </c>
      <c r="AH30" t="s">
        <v>37</v>
      </c>
      <c r="AK30">
        <v>95.81</v>
      </c>
      <c r="AL30">
        <v>95.81</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461</v>
      </c>
      <c r="B31" t="s">
        <v>121</v>
      </c>
      <c r="C31" t="s">
        <v>122</v>
      </c>
      <c r="D31" t="s">
        <v>34</v>
      </c>
      <c r="E31" t="s">
        <v>45</v>
      </c>
      <c r="F31">
        <v>0</v>
      </c>
      <c r="G31">
        <v>0</v>
      </c>
      <c r="H31">
        <v>0</v>
      </c>
      <c r="I31">
        <v>0</v>
      </c>
      <c r="J31">
        <v>2</v>
      </c>
      <c r="K31">
        <v>1</v>
      </c>
      <c r="L31">
        <v>2</v>
      </c>
      <c r="M31">
        <v>0</v>
      </c>
      <c r="N31">
        <v>0</v>
      </c>
      <c r="O31">
        <v>0</v>
      </c>
      <c r="P31">
        <v>0</v>
      </c>
      <c r="Q31">
        <v>0</v>
      </c>
      <c r="R31">
        <v>1.84</v>
      </c>
      <c r="S31">
        <v>0.28000000000000003</v>
      </c>
      <c r="T31">
        <v>1.48</v>
      </c>
      <c r="U31" t="s">
        <v>36</v>
      </c>
      <c r="V31" t="s">
        <v>36</v>
      </c>
      <c r="W31" t="s">
        <v>36</v>
      </c>
      <c r="X31" t="s">
        <v>36</v>
      </c>
      <c r="Y31" t="s">
        <v>37</v>
      </c>
      <c r="Z31" t="s">
        <v>37</v>
      </c>
      <c r="AA31">
        <v>4.5999999999999996</v>
      </c>
      <c r="AB31" t="s">
        <v>87</v>
      </c>
      <c r="AC31" t="s">
        <v>75</v>
      </c>
      <c r="AD31" t="s">
        <v>40</v>
      </c>
      <c r="AE31" t="s">
        <v>37</v>
      </c>
      <c r="AF31" t="s">
        <v>37</v>
      </c>
      <c r="AG31" t="s">
        <v>37</v>
      </c>
      <c r="AH31" t="s">
        <v>37</v>
      </c>
      <c r="AK31">
        <v>95.81</v>
      </c>
      <c r="AL31">
        <v>95.81</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491</v>
      </c>
      <c r="B32" t="s">
        <v>123</v>
      </c>
      <c r="C32" t="s">
        <v>124</v>
      </c>
      <c r="D32" t="s">
        <v>112</v>
      </c>
      <c r="E32" t="s">
        <v>45</v>
      </c>
      <c r="F32">
        <v>0</v>
      </c>
      <c r="G32">
        <v>0</v>
      </c>
      <c r="H32">
        <v>1</v>
      </c>
      <c r="I32">
        <v>0</v>
      </c>
      <c r="J32">
        <v>0</v>
      </c>
      <c r="K32">
        <v>0</v>
      </c>
      <c r="L32">
        <v>0</v>
      </c>
      <c r="M32">
        <v>0</v>
      </c>
      <c r="N32">
        <v>0</v>
      </c>
      <c r="O32">
        <v>0</v>
      </c>
      <c r="P32">
        <v>0</v>
      </c>
      <c r="Q32">
        <v>0</v>
      </c>
      <c r="R32">
        <v>0</v>
      </c>
      <c r="S32">
        <v>0</v>
      </c>
      <c r="T32">
        <v>0</v>
      </c>
      <c r="U32" t="s">
        <v>36</v>
      </c>
      <c r="V32" t="s">
        <v>36</v>
      </c>
      <c r="W32" t="s">
        <v>36</v>
      </c>
      <c r="X32" t="s">
        <v>36</v>
      </c>
      <c r="Y32" t="s">
        <v>86</v>
      </c>
      <c r="Z32" t="s">
        <v>86</v>
      </c>
      <c r="AA32">
        <v>5</v>
      </c>
      <c r="AB32" t="s">
        <v>38</v>
      </c>
      <c r="AD32" t="s">
        <v>88</v>
      </c>
      <c r="AE32" t="s">
        <v>86</v>
      </c>
      <c r="AF32" t="s">
        <v>86</v>
      </c>
      <c r="AG32" t="s">
        <v>86</v>
      </c>
      <c r="AH32" t="s">
        <v>86</v>
      </c>
      <c r="AK32">
        <v>95.81</v>
      </c>
      <c r="AL32">
        <v>95.52</v>
      </c>
      <c r="AM32">
        <v>0</v>
      </c>
      <c r="AN32">
        <v>0</v>
      </c>
      <c r="AO32">
        <v>0</v>
      </c>
      <c r="AP32">
        <v>0</v>
      </c>
      <c r="AQ32">
        <v>0.28999999999999998</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541</v>
      </c>
      <c r="B33" t="s">
        <v>128</v>
      </c>
      <c r="C33" t="s">
        <v>129</v>
      </c>
      <c r="D33" t="s">
        <v>112</v>
      </c>
      <c r="E33" t="s">
        <v>45</v>
      </c>
      <c r="F33">
        <v>0</v>
      </c>
      <c r="G33">
        <v>0</v>
      </c>
      <c r="H33">
        <v>1</v>
      </c>
      <c r="I33">
        <v>3</v>
      </c>
      <c r="J33">
        <v>3</v>
      </c>
      <c r="K33">
        <v>3</v>
      </c>
      <c r="L33">
        <v>3</v>
      </c>
      <c r="M33">
        <v>0</v>
      </c>
      <c r="N33">
        <v>0</v>
      </c>
      <c r="O33">
        <v>0</v>
      </c>
      <c r="P33">
        <v>0.45</v>
      </c>
      <c r="Q33">
        <v>1.44</v>
      </c>
      <c r="R33">
        <v>1.7</v>
      </c>
      <c r="S33">
        <v>1.53</v>
      </c>
      <c r="T33">
        <v>1.7</v>
      </c>
      <c r="U33" t="s">
        <v>36</v>
      </c>
      <c r="V33" t="s">
        <v>36</v>
      </c>
      <c r="W33" t="s">
        <v>36</v>
      </c>
      <c r="X33" t="s">
        <v>36</v>
      </c>
      <c r="Y33" t="s">
        <v>37</v>
      </c>
      <c r="Z33" t="s">
        <v>37</v>
      </c>
      <c r="AA33">
        <v>2.7</v>
      </c>
      <c r="AC33" t="s">
        <v>130</v>
      </c>
      <c r="AD33" t="s">
        <v>40</v>
      </c>
      <c r="AE33" t="s">
        <v>37</v>
      </c>
      <c r="AF33" t="s">
        <v>37</v>
      </c>
      <c r="AG33" t="s">
        <v>37</v>
      </c>
      <c r="AH33" t="s">
        <v>37</v>
      </c>
      <c r="AI33" t="s">
        <v>41</v>
      </c>
      <c r="AJ33" t="s">
        <v>41</v>
      </c>
      <c r="AK33">
        <v>95.23</v>
      </c>
      <c r="AL33">
        <v>86.52</v>
      </c>
      <c r="AM33">
        <v>2.0299999999999998</v>
      </c>
      <c r="AN33">
        <v>0.57999999999999996</v>
      </c>
      <c r="AO33">
        <v>1.45</v>
      </c>
      <c r="AP33">
        <v>8.7100000000000009</v>
      </c>
      <c r="AQ33">
        <v>8.7100000000000009</v>
      </c>
      <c r="AR33">
        <v>26</v>
      </c>
      <c r="AS33">
        <v>26</v>
      </c>
      <c r="AT33">
        <v>2.96</v>
      </c>
      <c r="AU33">
        <v>2.96</v>
      </c>
      <c r="AV33">
        <v>2</v>
      </c>
      <c r="AW33">
        <v>75</v>
      </c>
      <c r="AX33">
        <v>0</v>
      </c>
      <c r="AY33">
        <v>0</v>
      </c>
      <c r="AZ33">
        <v>0</v>
      </c>
      <c r="BA33">
        <v>2</v>
      </c>
      <c r="BB33">
        <v>75</v>
      </c>
      <c r="BC33">
        <v>0</v>
      </c>
      <c r="BD33">
        <v>0</v>
      </c>
      <c r="BE33">
        <v>0</v>
      </c>
      <c r="BF33">
        <v>3</v>
      </c>
      <c r="BG33">
        <f t="shared" si="0"/>
        <v>32</v>
      </c>
    </row>
    <row r="34" spans="1:59" x14ac:dyDescent="0.3">
      <c r="A34">
        <v>543</v>
      </c>
      <c r="B34" t="s">
        <v>131</v>
      </c>
      <c r="C34" t="s">
        <v>132</v>
      </c>
      <c r="D34" t="s">
        <v>74</v>
      </c>
      <c r="E34" t="s">
        <v>45</v>
      </c>
      <c r="F34">
        <v>0</v>
      </c>
      <c r="G34">
        <v>0</v>
      </c>
      <c r="H34">
        <v>0</v>
      </c>
      <c r="I34">
        <v>2</v>
      </c>
      <c r="J34">
        <v>1</v>
      </c>
      <c r="K34">
        <v>2</v>
      </c>
      <c r="L34">
        <v>1</v>
      </c>
      <c r="M34">
        <v>0</v>
      </c>
      <c r="N34">
        <v>0</v>
      </c>
      <c r="O34">
        <v>0</v>
      </c>
      <c r="P34">
        <v>0</v>
      </c>
      <c r="Q34">
        <v>0.85</v>
      </c>
      <c r="R34">
        <v>0.52</v>
      </c>
      <c r="S34">
        <v>0.64</v>
      </c>
      <c r="T34">
        <v>0.52</v>
      </c>
      <c r="U34" t="s">
        <v>36</v>
      </c>
      <c r="V34" t="s">
        <v>36</v>
      </c>
      <c r="W34" t="s">
        <v>36</v>
      </c>
      <c r="X34" t="s">
        <v>36</v>
      </c>
      <c r="Y34" t="s">
        <v>37</v>
      </c>
      <c r="Z34" t="s">
        <v>37</v>
      </c>
      <c r="AA34">
        <v>1.7</v>
      </c>
      <c r="AC34" t="s">
        <v>133</v>
      </c>
      <c r="AD34" t="s">
        <v>40</v>
      </c>
      <c r="AE34" t="s">
        <v>37</v>
      </c>
      <c r="AF34" t="s">
        <v>37</v>
      </c>
      <c r="AG34" t="s">
        <v>37</v>
      </c>
      <c r="AH34" t="s">
        <v>37</v>
      </c>
      <c r="AI34" t="s">
        <v>41</v>
      </c>
      <c r="AJ34" t="s">
        <v>41</v>
      </c>
      <c r="AK34">
        <v>93.78</v>
      </c>
      <c r="AL34">
        <v>86.23</v>
      </c>
      <c r="AM34">
        <v>3.48</v>
      </c>
      <c r="AN34">
        <v>2.0299999999999998</v>
      </c>
      <c r="AO34">
        <v>1.45</v>
      </c>
      <c r="AP34">
        <v>7.55</v>
      </c>
      <c r="AQ34">
        <v>7.55</v>
      </c>
      <c r="AR34">
        <v>21</v>
      </c>
      <c r="AS34">
        <v>3</v>
      </c>
      <c r="AT34">
        <v>1.9</v>
      </c>
      <c r="AU34">
        <v>4</v>
      </c>
      <c r="AV34">
        <v>13</v>
      </c>
      <c r="AW34">
        <v>27</v>
      </c>
      <c r="AX34">
        <v>0</v>
      </c>
      <c r="AY34">
        <v>0</v>
      </c>
      <c r="AZ34">
        <v>0</v>
      </c>
      <c r="BA34">
        <v>0</v>
      </c>
      <c r="BB34">
        <v>12</v>
      </c>
      <c r="BC34">
        <v>0</v>
      </c>
      <c r="BD34">
        <v>0</v>
      </c>
      <c r="BE34">
        <v>0</v>
      </c>
      <c r="BF34">
        <v>3</v>
      </c>
      <c r="BG34">
        <f t="shared" si="0"/>
        <v>33</v>
      </c>
    </row>
    <row r="35" spans="1:59" x14ac:dyDescent="0.3">
      <c r="A35">
        <v>544</v>
      </c>
      <c r="B35" t="s">
        <v>134</v>
      </c>
      <c r="C35" t="s">
        <v>135</v>
      </c>
      <c r="D35" t="s">
        <v>74</v>
      </c>
      <c r="E35" t="s">
        <v>94</v>
      </c>
      <c r="F35">
        <v>0</v>
      </c>
      <c r="G35">
        <v>0</v>
      </c>
      <c r="H35">
        <v>1</v>
      </c>
      <c r="I35">
        <v>3</v>
      </c>
      <c r="J35">
        <v>3</v>
      </c>
      <c r="K35">
        <v>3</v>
      </c>
      <c r="L35">
        <v>3</v>
      </c>
      <c r="M35">
        <v>0</v>
      </c>
      <c r="N35">
        <v>0</v>
      </c>
      <c r="O35">
        <v>0</v>
      </c>
      <c r="P35">
        <v>0.7</v>
      </c>
      <c r="Q35">
        <v>3.76</v>
      </c>
      <c r="R35">
        <v>3.67</v>
      </c>
      <c r="S35">
        <v>3.87</v>
      </c>
      <c r="T35">
        <v>3.86</v>
      </c>
      <c r="U35" t="s">
        <v>36</v>
      </c>
      <c r="V35" t="s">
        <v>36</v>
      </c>
      <c r="W35" t="s">
        <v>36</v>
      </c>
      <c r="X35" t="s">
        <v>36</v>
      </c>
      <c r="Y35" t="s">
        <v>37</v>
      </c>
      <c r="Z35" t="s">
        <v>37</v>
      </c>
      <c r="AA35">
        <v>4</v>
      </c>
      <c r="AC35" t="s">
        <v>130</v>
      </c>
      <c r="AD35" t="s">
        <v>40</v>
      </c>
      <c r="AE35" t="s">
        <v>37</v>
      </c>
      <c r="AF35" t="s">
        <v>37</v>
      </c>
      <c r="AG35" t="s">
        <v>37</v>
      </c>
      <c r="AH35" t="s">
        <v>37</v>
      </c>
      <c r="AI35" t="s">
        <v>41</v>
      </c>
      <c r="AJ35" t="s">
        <v>41</v>
      </c>
      <c r="AK35">
        <v>93.78</v>
      </c>
      <c r="AL35">
        <v>86.23</v>
      </c>
      <c r="AM35">
        <v>3.19</v>
      </c>
      <c r="AN35">
        <v>2.0299999999999998</v>
      </c>
      <c r="AO35">
        <v>1.1599999999999999</v>
      </c>
      <c r="AP35">
        <v>7.55</v>
      </c>
      <c r="AQ35">
        <v>7.55</v>
      </c>
      <c r="AR35">
        <v>23</v>
      </c>
      <c r="AS35">
        <v>23</v>
      </c>
      <c r="AT35">
        <v>2.09</v>
      </c>
      <c r="AU35">
        <v>2.2599999999999998</v>
      </c>
      <c r="AV35">
        <v>14</v>
      </c>
      <c r="AW35">
        <v>27</v>
      </c>
      <c r="AX35">
        <v>0</v>
      </c>
      <c r="AY35">
        <v>7</v>
      </c>
      <c r="AZ35">
        <v>0</v>
      </c>
      <c r="BA35">
        <v>14</v>
      </c>
      <c r="BB35">
        <v>23</v>
      </c>
      <c r="BC35">
        <v>0</v>
      </c>
      <c r="BD35">
        <v>15</v>
      </c>
      <c r="BE35">
        <v>0</v>
      </c>
      <c r="BF35">
        <v>3</v>
      </c>
      <c r="BG35">
        <f t="shared" si="0"/>
        <v>34</v>
      </c>
    </row>
    <row r="36" spans="1:59" x14ac:dyDescent="0.3">
      <c r="A36">
        <v>602</v>
      </c>
      <c r="B36" t="s">
        <v>136</v>
      </c>
      <c r="C36" t="s">
        <v>137</v>
      </c>
      <c r="D36" t="s">
        <v>44</v>
      </c>
      <c r="E36" t="s">
        <v>94</v>
      </c>
      <c r="F36">
        <v>0</v>
      </c>
      <c r="G36">
        <v>0</v>
      </c>
      <c r="H36">
        <v>0</v>
      </c>
      <c r="I36">
        <v>1</v>
      </c>
      <c r="J36">
        <v>1</v>
      </c>
      <c r="K36">
        <v>1</v>
      </c>
      <c r="L36">
        <v>1</v>
      </c>
      <c r="M36">
        <v>0</v>
      </c>
      <c r="N36">
        <v>0</v>
      </c>
      <c r="O36">
        <v>0</v>
      </c>
      <c r="P36">
        <v>0</v>
      </c>
      <c r="Q36">
        <v>0.53</v>
      </c>
      <c r="R36">
        <v>0.63</v>
      </c>
      <c r="S36">
        <v>0.59</v>
      </c>
      <c r="T36">
        <v>0.66</v>
      </c>
      <c r="U36" t="s">
        <v>36</v>
      </c>
      <c r="V36" t="s">
        <v>36</v>
      </c>
      <c r="W36" t="s">
        <v>36</v>
      </c>
      <c r="X36" t="s">
        <v>36</v>
      </c>
      <c r="Y36" t="s">
        <v>37</v>
      </c>
      <c r="Z36" t="s">
        <v>37</v>
      </c>
      <c r="AA36">
        <v>4</v>
      </c>
      <c r="AB36" t="s">
        <v>138</v>
      </c>
      <c r="AC36" t="s">
        <v>139</v>
      </c>
      <c r="AD36" t="s">
        <v>40</v>
      </c>
      <c r="AE36" t="s">
        <v>37</v>
      </c>
      <c r="AF36" t="s">
        <v>37</v>
      </c>
      <c r="AG36" t="s">
        <v>37</v>
      </c>
      <c r="AH36" t="s">
        <v>37</v>
      </c>
      <c r="AJ36" t="s">
        <v>140</v>
      </c>
      <c r="AK36">
        <v>95.81</v>
      </c>
      <c r="AL36">
        <v>94.94</v>
      </c>
      <c r="AM36">
        <v>0</v>
      </c>
      <c r="AN36">
        <v>0</v>
      </c>
      <c r="AO36">
        <v>0</v>
      </c>
      <c r="AP36">
        <v>0.28999999999999998</v>
      </c>
      <c r="AQ36">
        <v>0.87</v>
      </c>
      <c r="AR36">
        <v>0</v>
      </c>
      <c r="AS36">
        <v>1</v>
      </c>
      <c r="AT36">
        <v>0</v>
      </c>
      <c r="AU36">
        <v>1</v>
      </c>
      <c r="AV36">
        <v>0</v>
      </c>
      <c r="AW36">
        <v>0</v>
      </c>
      <c r="AX36">
        <v>0</v>
      </c>
      <c r="AY36">
        <v>0</v>
      </c>
      <c r="AZ36">
        <v>0</v>
      </c>
      <c r="BA36">
        <v>1</v>
      </c>
      <c r="BB36">
        <v>0</v>
      </c>
      <c r="BC36">
        <v>0</v>
      </c>
      <c r="BD36">
        <v>0</v>
      </c>
      <c r="BE36">
        <v>0</v>
      </c>
      <c r="BF36">
        <v>3</v>
      </c>
      <c r="BG36">
        <f t="shared" si="0"/>
        <v>35</v>
      </c>
    </row>
    <row r="37" spans="1:59" x14ac:dyDescent="0.3">
      <c r="A37">
        <v>611</v>
      </c>
      <c r="B37" t="s">
        <v>141</v>
      </c>
      <c r="C37" t="s">
        <v>142</v>
      </c>
      <c r="D37" t="s">
        <v>44</v>
      </c>
      <c r="E37" t="s">
        <v>35</v>
      </c>
      <c r="F37">
        <v>0</v>
      </c>
      <c r="G37">
        <v>0</v>
      </c>
      <c r="H37">
        <v>0</v>
      </c>
      <c r="I37">
        <v>0</v>
      </c>
      <c r="J37">
        <v>3</v>
      </c>
      <c r="K37">
        <v>1</v>
      </c>
      <c r="L37">
        <v>3</v>
      </c>
      <c r="M37">
        <v>0</v>
      </c>
      <c r="N37">
        <v>0</v>
      </c>
      <c r="O37">
        <v>0</v>
      </c>
      <c r="P37">
        <v>0</v>
      </c>
      <c r="Q37">
        <v>0</v>
      </c>
      <c r="R37">
        <v>1.99</v>
      </c>
      <c r="S37">
        <v>0.41</v>
      </c>
      <c r="T37">
        <v>1.6</v>
      </c>
      <c r="U37" t="s">
        <v>36</v>
      </c>
      <c r="V37" t="s">
        <v>36</v>
      </c>
      <c r="W37" t="s">
        <v>36</v>
      </c>
      <c r="X37" t="s">
        <v>36</v>
      </c>
      <c r="Y37" t="s">
        <v>37</v>
      </c>
      <c r="Z37" t="s">
        <v>37</v>
      </c>
      <c r="AA37">
        <v>4.0999999999999996</v>
      </c>
      <c r="AB37" t="s">
        <v>143</v>
      </c>
      <c r="AC37" t="s">
        <v>144</v>
      </c>
      <c r="AD37" t="s">
        <v>40</v>
      </c>
      <c r="AE37" t="s">
        <v>37</v>
      </c>
      <c r="AF37" t="s">
        <v>37</v>
      </c>
      <c r="AG37" t="s">
        <v>37</v>
      </c>
      <c r="AH37" t="s">
        <v>37</v>
      </c>
      <c r="AK37">
        <v>95.81</v>
      </c>
      <c r="AL37">
        <v>95.81</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621</v>
      </c>
      <c r="B38" t="s">
        <v>145</v>
      </c>
      <c r="C38" t="s">
        <v>146</v>
      </c>
      <c r="D38" t="s">
        <v>44</v>
      </c>
      <c r="E38" t="s">
        <v>35</v>
      </c>
      <c r="F38">
        <v>0</v>
      </c>
      <c r="G38">
        <v>0</v>
      </c>
      <c r="H38">
        <v>0</v>
      </c>
      <c r="I38">
        <v>0</v>
      </c>
      <c r="J38">
        <v>1</v>
      </c>
      <c r="K38">
        <v>1</v>
      </c>
      <c r="L38">
        <v>1</v>
      </c>
      <c r="M38">
        <v>0</v>
      </c>
      <c r="N38">
        <v>0</v>
      </c>
      <c r="O38">
        <v>0</v>
      </c>
      <c r="P38">
        <v>0</v>
      </c>
      <c r="Q38">
        <v>0</v>
      </c>
      <c r="R38">
        <v>0.45</v>
      </c>
      <c r="S38">
        <v>0.28999999999999998</v>
      </c>
      <c r="T38">
        <v>0.31</v>
      </c>
      <c r="U38" t="s">
        <v>36</v>
      </c>
      <c r="V38" t="s">
        <v>36</v>
      </c>
      <c r="W38" t="s">
        <v>36</v>
      </c>
      <c r="X38" t="s">
        <v>36</v>
      </c>
      <c r="Y38" t="s">
        <v>37</v>
      </c>
      <c r="Z38" t="s">
        <v>37</v>
      </c>
      <c r="AA38">
        <v>5.3</v>
      </c>
      <c r="AB38" t="s">
        <v>147</v>
      </c>
      <c r="AC38" t="s">
        <v>148</v>
      </c>
      <c r="AD38" t="s">
        <v>40</v>
      </c>
      <c r="AE38" t="s">
        <v>37</v>
      </c>
      <c r="AF38" t="s">
        <v>37</v>
      </c>
      <c r="AG38" t="s">
        <v>37</v>
      </c>
      <c r="AH38" t="s">
        <v>37</v>
      </c>
      <c r="AK38">
        <v>95.81</v>
      </c>
      <c r="AL38">
        <v>95.81</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693</v>
      </c>
      <c r="B39" t="s">
        <v>149</v>
      </c>
      <c r="C39" t="s">
        <v>150</v>
      </c>
      <c r="D39" t="s">
        <v>112</v>
      </c>
      <c r="E39" t="s">
        <v>45</v>
      </c>
      <c r="F39">
        <v>0</v>
      </c>
      <c r="G39">
        <v>0</v>
      </c>
      <c r="H39">
        <v>0</v>
      </c>
      <c r="I39">
        <v>0</v>
      </c>
      <c r="J39">
        <v>3</v>
      </c>
      <c r="K39">
        <v>3</v>
      </c>
      <c r="L39">
        <v>3</v>
      </c>
      <c r="M39">
        <v>0</v>
      </c>
      <c r="N39">
        <v>0</v>
      </c>
      <c r="O39">
        <v>0</v>
      </c>
      <c r="P39">
        <v>0</v>
      </c>
      <c r="Q39">
        <v>0</v>
      </c>
      <c r="R39">
        <v>0.82</v>
      </c>
      <c r="S39">
        <v>0.36</v>
      </c>
      <c r="T39">
        <v>0.64</v>
      </c>
      <c r="U39" t="s">
        <v>36</v>
      </c>
      <c r="V39" t="s">
        <v>36</v>
      </c>
      <c r="W39" t="s">
        <v>36</v>
      </c>
      <c r="X39" t="s">
        <v>36</v>
      </c>
      <c r="Y39" t="s">
        <v>37</v>
      </c>
      <c r="Z39" t="s">
        <v>37</v>
      </c>
      <c r="AA39">
        <v>5.9</v>
      </c>
      <c r="AB39" t="s">
        <v>151</v>
      </c>
      <c r="AD39" t="s">
        <v>40</v>
      </c>
      <c r="AE39" t="s">
        <v>37</v>
      </c>
      <c r="AF39" t="s">
        <v>37</v>
      </c>
      <c r="AG39" t="s">
        <v>37</v>
      </c>
      <c r="AH39" t="s">
        <v>37</v>
      </c>
      <c r="AK39">
        <v>95.81</v>
      </c>
      <c r="AL39">
        <v>95.81</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701</v>
      </c>
      <c r="B40" t="s">
        <v>152</v>
      </c>
      <c r="C40" t="s">
        <v>153</v>
      </c>
      <c r="D40" t="s">
        <v>154</v>
      </c>
      <c r="E40" t="s">
        <v>94</v>
      </c>
      <c r="F40">
        <v>0</v>
      </c>
      <c r="G40">
        <v>0</v>
      </c>
      <c r="H40">
        <v>1</v>
      </c>
      <c r="I40">
        <v>0</v>
      </c>
      <c r="J40">
        <v>0</v>
      </c>
      <c r="K40">
        <v>0</v>
      </c>
      <c r="L40">
        <v>0</v>
      </c>
      <c r="M40">
        <v>0</v>
      </c>
      <c r="N40">
        <v>0</v>
      </c>
      <c r="O40">
        <v>0</v>
      </c>
      <c r="P40">
        <v>0.14000000000000001</v>
      </c>
      <c r="Q40">
        <v>0</v>
      </c>
      <c r="R40">
        <v>0</v>
      </c>
      <c r="S40">
        <v>0</v>
      </c>
      <c r="T40">
        <v>0</v>
      </c>
      <c r="U40" t="s">
        <v>36</v>
      </c>
      <c r="V40" t="s">
        <v>36</v>
      </c>
      <c r="W40" t="s">
        <v>36</v>
      </c>
      <c r="X40" t="s">
        <v>36</v>
      </c>
      <c r="Y40" t="s">
        <v>86</v>
      </c>
      <c r="Z40" t="s">
        <v>86</v>
      </c>
      <c r="AA40">
        <v>6.4</v>
      </c>
      <c r="AB40" t="s">
        <v>155</v>
      </c>
      <c r="AD40" t="s">
        <v>88</v>
      </c>
      <c r="AE40" t="s">
        <v>86</v>
      </c>
      <c r="AF40" t="s">
        <v>86</v>
      </c>
      <c r="AG40" t="s">
        <v>86</v>
      </c>
      <c r="AH40" t="s">
        <v>86</v>
      </c>
      <c r="AK40">
        <v>94.36</v>
      </c>
      <c r="AL40">
        <v>86.23</v>
      </c>
      <c r="AM40">
        <v>3.77</v>
      </c>
      <c r="AN40">
        <v>1.45</v>
      </c>
      <c r="AO40">
        <v>2.3199999999999998</v>
      </c>
      <c r="AP40">
        <v>8.1300000000000008</v>
      </c>
      <c r="AQ40">
        <v>8.1300000000000008</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741</v>
      </c>
      <c r="B41" t="s">
        <v>156</v>
      </c>
      <c r="C41" t="s">
        <v>157</v>
      </c>
      <c r="D41" t="s">
        <v>50</v>
      </c>
      <c r="E41" t="s">
        <v>45</v>
      </c>
      <c r="F41">
        <v>0</v>
      </c>
      <c r="G41">
        <v>0</v>
      </c>
      <c r="H41">
        <v>1</v>
      </c>
      <c r="I41">
        <v>0</v>
      </c>
      <c r="J41">
        <v>0</v>
      </c>
      <c r="K41">
        <v>0</v>
      </c>
      <c r="L41">
        <v>0</v>
      </c>
      <c r="M41">
        <v>0</v>
      </c>
      <c r="N41">
        <v>0</v>
      </c>
      <c r="O41">
        <v>0</v>
      </c>
      <c r="P41">
        <v>0.35</v>
      </c>
      <c r="Q41">
        <v>0</v>
      </c>
      <c r="R41">
        <v>0</v>
      </c>
      <c r="S41">
        <v>0</v>
      </c>
      <c r="T41">
        <v>0</v>
      </c>
      <c r="U41" t="s">
        <v>36</v>
      </c>
      <c r="V41" t="s">
        <v>36</v>
      </c>
      <c r="W41" t="s">
        <v>36</v>
      </c>
      <c r="X41" t="s">
        <v>36</v>
      </c>
      <c r="Y41" t="s">
        <v>86</v>
      </c>
      <c r="Z41" t="s">
        <v>86</v>
      </c>
      <c r="AA41">
        <v>4</v>
      </c>
      <c r="AB41" t="s">
        <v>158</v>
      </c>
      <c r="AC41" t="s">
        <v>139</v>
      </c>
      <c r="AD41" t="s">
        <v>88</v>
      </c>
      <c r="AE41" t="s">
        <v>86</v>
      </c>
      <c r="AF41" t="s">
        <v>86</v>
      </c>
      <c r="AG41" t="s">
        <v>86</v>
      </c>
      <c r="AH41" t="s">
        <v>86</v>
      </c>
      <c r="AK41">
        <v>94.36</v>
      </c>
      <c r="AL41">
        <v>87.68</v>
      </c>
      <c r="AM41">
        <v>2.61</v>
      </c>
      <c r="AN41">
        <v>1.45</v>
      </c>
      <c r="AO41">
        <v>1.1599999999999999</v>
      </c>
      <c r="AP41">
        <v>5.52</v>
      </c>
      <c r="AQ41">
        <v>6.68</v>
      </c>
      <c r="AR41">
        <v>1</v>
      </c>
      <c r="AS41">
        <v>0</v>
      </c>
      <c r="AT41">
        <v>4</v>
      </c>
      <c r="AU41">
        <v>0</v>
      </c>
      <c r="AV41">
        <v>0</v>
      </c>
      <c r="AW41">
        <v>4</v>
      </c>
      <c r="AX41">
        <v>0</v>
      </c>
      <c r="AY41">
        <v>0</v>
      </c>
      <c r="AZ41">
        <v>0</v>
      </c>
      <c r="BA41">
        <v>0</v>
      </c>
      <c r="BB41">
        <v>0</v>
      </c>
      <c r="BC41">
        <v>0</v>
      </c>
      <c r="BD41">
        <v>0</v>
      </c>
      <c r="BE41">
        <v>0</v>
      </c>
      <c r="BF41">
        <v>2</v>
      </c>
      <c r="BG41">
        <f t="shared" si="0"/>
        <v>40</v>
      </c>
    </row>
    <row r="42" spans="1:59" x14ac:dyDescent="0.3">
      <c r="A42">
        <v>742</v>
      </c>
      <c r="B42" t="s">
        <v>159</v>
      </c>
      <c r="C42" t="s">
        <v>160</v>
      </c>
      <c r="D42" t="s">
        <v>50</v>
      </c>
      <c r="E42" t="s">
        <v>94</v>
      </c>
      <c r="F42">
        <v>0</v>
      </c>
      <c r="G42">
        <v>0</v>
      </c>
      <c r="H42">
        <v>0</v>
      </c>
      <c r="I42">
        <v>2</v>
      </c>
      <c r="J42">
        <v>3</v>
      </c>
      <c r="K42">
        <v>3</v>
      </c>
      <c r="L42">
        <v>3</v>
      </c>
      <c r="M42">
        <v>0</v>
      </c>
      <c r="N42">
        <v>0</v>
      </c>
      <c r="O42">
        <v>0</v>
      </c>
      <c r="P42">
        <v>0</v>
      </c>
      <c r="Q42">
        <v>2.04</v>
      </c>
      <c r="R42">
        <v>3</v>
      </c>
      <c r="S42">
        <v>2.88</v>
      </c>
      <c r="T42">
        <v>3.16</v>
      </c>
      <c r="U42" t="s">
        <v>36</v>
      </c>
      <c r="V42" t="s">
        <v>36</v>
      </c>
      <c r="W42" t="s">
        <v>36</v>
      </c>
      <c r="X42" t="s">
        <v>36</v>
      </c>
      <c r="Y42" t="s">
        <v>37</v>
      </c>
      <c r="Z42" t="s">
        <v>37</v>
      </c>
      <c r="AA42">
        <v>3.9</v>
      </c>
      <c r="AB42" t="s">
        <v>161</v>
      </c>
      <c r="AC42" t="s">
        <v>162</v>
      </c>
      <c r="AD42" t="s">
        <v>40</v>
      </c>
      <c r="AE42" t="s">
        <v>37</v>
      </c>
      <c r="AF42" t="s">
        <v>37</v>
      </c>
      <c r="AG42" t="s">
        <v>37</v>
      </c>
      <c r="AH42" t="s">
        <v>37</v>
      </c>
      <c r="AI42" t="s">
        <v>41</v>
      </c>
      <c r="AJ42" t="s">
        <v>41</v>
      </c>
      <c r="AK42">
        <v>95.52</v>
      </c>
      <c r="AL42">
        <v>94.94</v>
      </c>
      <c r="AM42">
        <v>0.57999999999999996</v>
      </c>
      <c r="AN42">
        <v>0.28999999999999998</v>
      </c>
      <c r="AO42">
        <v>0.28999999999999998</v>
      </c>
      <c r="AP42">
        <v>0.57999999999999996</v>
      </c>
      <c r="AQ42">
        <v>0.57999999999999996</v>
      </c>
      <c r="AR42">
        <v>0</v>
      </c>
      <c r="AS42">
        <v>0</v>
      </c>
      <c r="AT42">
        <v>0</v>
      </c>
      <c r="AU42">
        <v>0</v>
      </c>
      <c r="AV42">
        <v>0</v>
      </c>
      <c r="AW42">
        <v>0</v>
      </c>
      <c r="AX42">
        <v>0</v>
      </c>
      <c r="AY42">
        <v>0</v>
      </c>
      <c r="AZ42">
        <v>0</v>
      </c>
      <c r="BA42">
        <v>0</v>
      </c>
      <c r="BB42">
        <v>0</v>
      </c>
      <c r="BC42">
        <v>0</v>
      </c>
      <c r="BD42">
        <v>0</v>
      </c>
      <c r="BE42">
        <v>0</v>
      </c>
      <c r="BF42">
        <v>3</v>
      </c>
      <c r="BG42">
        <f t="shared" si="0"/>
        <v>41</v>
      </c>
    </row>
    <row r="43" spans="1:59" x14ac:dyDescent="0.3">
      <c r="A43">
        <v>743</v>
      </c>
      <c r="B43" t="s">
        <v>163</v>
      </c>
      <c r="C43" t="s">
        <v>164</v>
      </c>
      <c r="D43" t="s">
        <v>53</v>
      </c>
      <c r="E43" t="s">
        <v>45</v>
      </c>
      <c r="F43">
        <v>0</v>
      </c>
      <c r="G43">
        <v>0</v>
      </c>
      <c r="H43">
        <v>2</v>
      </c>
      <c r="I43">
        <v>2</v>
      </c>
      <c r="J43">
        <v>2</v>
      </c>
      <c r="K43">
        <v>2</v>
      </c>
      <c r="L43">
        <v>2</v>
      </c>
      <c r="M43">
        <v>0</v>
      </c>
      <c r="N43">
        <v>0</v>
      </c>
      <c r="O43">
        <v>0</v>
      </c>
      <c r="P43">
        <v>0.94</v>
      </c>
      <c r="Q43">
        <v>1.33</v>
      </c>
      <c r="R43">
        <v>0.99</v>
      </c>
      <c r="S43">
        <v>1.1599999999999999</v>
      </c>
      <c r="T43">
        <v>1.04</v>
      </c>
      <c r="U43" t="s">
        <v>36</v>
      </c>
      <c r="V43" t="s">
        <v>36</v>
      </c>
      <c r="W43" t="s">
        <v>36</v>
      </c>
      <c r="X43" t="s">
        <v>36</v>
      </c>
      <c r="Y43" t="s">
        <v>37</v>
      </c>
      <c r="Z43" t="s">
        <v>37</v>
      </c>
      <c r="AA43">
        <v>5.0999999999999996</v>
      </c>
      <c r="AB43" t="s">
        <v>165</v>
      </c>
      <c r="AC43" t="s">
        <v>166</v>
      </c>
      <c r="AD43" t="s">
        <v>40</v>
      </c>
      <c r="AE43" t="s">
        <v>37</v>
      </c>
      <c r="AF43" t="s">
        <v>37</v>
      </c>
      <c r="AG43" t="s">
        <v>37</v>
      </c>
      <c r="AH43" t="s">
        <v>37</v>
      </c>
      <c r="AI43" t="s">
        <v>41</v>
      </c>
      <c r="AJ43" t="s">
        <v>41</v>
      </c>
      <c r="AK43">
        <v>94.07</v>
      </c>
      <c r="AL43">
        <v>86.23</v>
      </c>
      <c r="AM43">
        <v>9</v>
      </c>
      <c r="AN43">
        <v>1.74</v>
      </c>
      <c r="AO43">
        <v>7.26</v>
      </c>
      <c r="AP43">
        <v>7.84</v>
      </c>
      <c r="AQ43">
        <v>7.84</v>
      </c>
      <c r="AR43">
        <v>23</v>
      </c>
      <c r="AS43">
        <v>20</v>
      </c>
      <c r="AT43">
        <v>3.91</v>
      </c>
      <c r="AU43">
        <v>3.9</v>
      </c>
      <c r="AV43">
        <v>0</v>
      </c>
      <c r="AW43">
        <v>90</v>
      </c>
      <c r="AX43">
        <v>0</v>
      </c>
      <c r="AY43">
        <v>0</v>
      </c>
      <c r="AZ43">
        <v>0</v>
      </c>
      <c r="BA43">
        <v>0</v>
      </c>
      <c r="BB43">
        <v>78</v>
      </c>
      <c r="BC43">
        <v>0</v>
      </c>
      <c r="BD43">
        <v>0</v>
      </c>
      <c r="BE43">
        <v>0</v>
      </c>
      <c r="BF43">
        <v>3</v>
      </c>
      <c r="BG43">
        <f t="shared" si="0"/>
        <v>42</v>
      </c>
    </row>
    <row r="44" spans="1:59" x14ac:dyDescent="0.3">
      <c r="A44">
        <v>746</v>
      </c>
      <c r="B44" t="s">
        <v>167</v>
      </c>
      <c r="C44" t="s">
        <v>168</v>
      </c>
      <c r="D44" t="s">
        <v>44</v>
      </c>
      <c r="E44" t="s">
        <v>35</v>
      </c>
      <c r="F44">
        <v>0</v>
      </c>
      <c r="G44">
        <v>0</v>
      </c>
      <c r="H44">
        <v>1</v>
      </c>
      <c r="I44">
        <v>2</v>
      </c>
      <c r="J44">
        <v>2</v>
      </c>
      <c r="K44">
        <v>2</v>
      </c>
      <c r="L44">
        <v>2</v>
      </c>
      <c r="M44">
        <v>0</v>
      </c>
      <c r="N44">
        <v>0</v>
      </c>
      <c r="O44">
        <v>0</v>
      </c>
      <c r="P44">
        <v>0.96</v>
      </c>
      <c r="Q44">
        <v>3.04</v>
      </c>
      <c r="R44">
        <v>2.42</v>
      </c>
      <c r="S44">
        <v>2.8</v>
      </c>
      <c r="T44">
        <v>2.56</v>
      </c>
      <c r="U44" t="s">
        <v>36</v>
      </c>
      <c r="V44" t="s">
        <v>36</v>
      </c>
      <c r="W44" t="s">
        <v>36</v>
      </c>
      <c r="X44" t="s">
        <v>36</v>
      </c>
      <c r="Y44" t="s">
        <v>37</v>
      </c>
      <c r="Z44" t="s">
        <v>37</v>
      </c>
      <c r="AA44">
        <v>4.7</v>
      </c>
      <c r="AB44" t="s">
        <v>169</v>
      </c>
      <c r="AC44" t="s">
        <v>166</v>
      </c>
      <c r="AD44" t="s">
        <v>40</v>
      </c>
      <c r="AE44" t="s">
        <v>37</v>
      </c>
      <c r="AF44" t="s">
        <v>37</v>
      </c>
      <c r="AG44" t="s">
        <v>37</v>
      </c>
      <c r="AH44" t="s">
        <v>37</v>
      </c>
      <c r="AI44" t="s">
        <v>41</v>
      </c>
      <c r="AJ44" t="s">
        <v>41</v>
      </c>
      <c r="AK44">
        <v>93.49</v>
      </c>
      <c r="AL44">
        <v>85.65</v>
      </c>
      <c r="AM44">
        <v>4.0599999999999996</v>
      </c>
      <c r="AN44">
        <v>2.3199999999999998</v>
      </c>
      <c r="AO44">
        <v>1.74</v>
      </c>
      <c r="AP44">
        <v>7.55</v>
      </c>
      <c r="AQ44">
        <v>7.84</v>
      </c>
      <c r="AR44">
        <v>24</v>
      </c>
      <c r="AS44">
        <v>24</v>
      </c>
      <c r="AT44">
        <v>3.42</v>
      </c>
      <c r="AU44">
        <v>3.42</v>
      </c>
      <c r="AV44">
        <v>1</v>
      </c>
      <c r="AW44">
        <v>63</v>
      </c>
      <c r="AX44">
        <v>10</v>
      </c>
      <c r="AY44">
        <v>8</v>
      </c>
      <c r="AZ44">
        <v>0</v>
      </c>
      <c r="BA44">
        <v>1</v>
      </c>
      <c r="BB44">
        <v>63</v>
      </c>
      <c r="BC44">
        <v>10</v>
      </c>
      <c r="BD44">
        <v>8</v>
      </c>
      <c r="BE44">
        <v>0</v>
      </c>
      <c r="BF44">
        <v>3</v>
      </c>
      <c r="BG44">
        <f t="shared" si="0"/>
        <v>43</v>
      </c>
    </row>
    <row r="45" spans="1:59" x14ac:dyDescent="0.3">
      <c r="A45">
        <v>762</v>
      </c>
      <c r="B45" t="s">
        <v>170</v>
      </c>
      <c r="C45" t="s">
        <v>171</v>
      </c>
      <c r="D45" t="s">
        <v>112</v>
      </c>
      <c r="E45" t="s">
        <v>45</v>
      </c>
      <c r="F45">
        <v>0</v>
      </c>
      <c r="G45">
        <v>0</v>
      </c>
      <c r="H45">
        <v>1</v>
      </c>
      <c r="I45">
        <v>3</v>
      </c>
      <c r="J45">
        <v>3</v>
      </c>
      <c r="K45">
        <v>3</v>
      </c>
      <c r="L45">
        <v>3</v>
      </c>
      <c r="M45">
        <v>0</v>
      </c>
      <c r="N45">
        <v>0</v>
      </c>
      <c r="O45">
        <v>0</v>
      </c>
      <c r="P45">
        <v>1.04</v>
      </c>
      <c r="Q45">
        <v>2.34</v>
      </c>
      <c r="R45">
        <v>2.54</v>
      </c>
      <c r="S45">
        <v>2.89</v>
      </c>
      <c r="T45">
        <v>2.72</v>
      </c>
      <c r="U45" t="s">
        <v>36</v>
      </c>
      <c r="V45" t="s">
        <v>36</v>
      </c>
      <c r="W45" t="s">
        <v>36</v>
      </c>
      <c r="X45" t="s">
        <v>36</v>
      </c>
      <c r="Y45" t="s">
        <v>37</v>
      </c>
      <c r="Z45" t="s">
        <v>37</v>
      </c>
      <c r="AA45">
        <v>3</v>
      </c>
      <c r="AB45" t="s">
        <v>172</v>
      </c>
      <c r="AC45" t="s">
        <v>130</v>
      </c>
      <c r="AD45" t="s">
        <v>40</v>
      </c>
      <c r="AE45" t="s">
        <v>37</v>
      </c>
      <c r="AF45" t="s">
        <v>37</v>
      </c>
      <c r="AG45" t="s">
        <v>37</v>
      </c>
      <c r="AH45" t="s">
        <v>37</v>
      </c>
      <c r="AI45" t="s">
        <v>41</v>
      </c>
      <c r="AJ45" t="s">
        <v>41</v>
      </c>
      <c r="AK45">
        <v>95.23</v>
      </c>
      <c r="AL45">
        <v>86.52</v>
      </c>
      <c r="AM45">
        <v>8.7100000000000009</v>
      </c>
      <c r="AN45">
        <v>0.57999999999999996</v>
      </c>
      <c r="AO45">
        <v>8.1300000000000008</v>
      </c>
      <c r="AP45">
        <v>8.7100000000000009</v>
      </c>
      <c r="AQ45">
        <v>8.7100000000000009</v>
      </c>
      <c r="AR45">
        <v>27</v>
      </c>
      <c r="AS45">
        <v>27</v>
      </c>
      <c r="AT45">
        <v>3.85</v>
      </c>
      <c r="AU45">
        <v>3.85</v>
      </c>
      <c r="AV45">
        <v>1</v>
      </c>
      <c r="AW45">
        <v>103</v>
      </c>
      <c r="AX45">
        <v>0</v>
      </c>
      <c r="AY45">
        <v>0</v>
      </c>
      <c r="AZ45">
        <v>0</v>
      </c>
      <c r="BA45">
        <v>1</v>
      </c>
      <c r="BB45">
        <v>103</v>
      </c>
      <c r="BC45">
        <v>0</v>
      </c>
      <c r="BD45">
        <v>0</v>
      </c>
      <c r="BE45">
        <v>0</v>
      </c>
      <c r="BF45">
        <v>3</v>
      </c>
      <c r="BG45">
        <f t="shared" si="0"/>
        <v>44</v>
      </c>
    </row>
    <row r="46" spans="1:59" x14ac:dyDescent="0.3">
      <c r="A46">
        <v>804</v>
      </c>
      <c r="B46" t="s">
        <v>178</v>
      </c>
      <c r="C46" t="s">
        <v>179</v>
      </c>
      <c r="D46" t="s">
        <v>53</v>
      </c>
      <c r="E46" t="s">
        <v>94</v>
      </c>
      <c r="F46">
        <v>0</v>
      </c>
      <c r="G46">
        <v>0</v>
      </c>
      <c r="H46">
        <v>0</v>
      </c>
      <c r="I46">
        <v>2</v>
      </c>
      <c r="J46">
        <v>0</v>
      </c>
      <c r="K46">
        <v>3</v>
      </c>
      <c r="L46">
        <v>2</v>
      </c>
      <c r="M46">
        <v>0</v>
      </c>
      <c r="N46">
        <v>0</v>
      </c>
      <c r="O46">
        <v>0</v>
      </c>
      <c r="P46">
        <v>0</v>
      </c>
      <c r="Q46">
        <v>0.59</v>
      </c>
      <c r="R46">
        <v>0</v>
      </c>
      <c r="S46">
        <v>0.71</v>
      </c>
      <c r="T46">
        <v>0.51</v>
      </c>
      <c r="U46" t="s">
        <v>36</v>
      </c>
      <c r="V46" t="s">
        <v>36</v>
      </c>
      <c r="W46" t="s">
        <v>36</v>
      </c>
      <c r="X46" t="s">
        <v>36</v>
      </c>
      <c r="Y46" t="s">
        <v>37</v>
      </c>
      <c r="Z46" t="s">
        <v>37</v>
      </c>
      <c r="AA46">
        <v>4.9000000000000004</v>
      </c>
      <c r="AD46" t="s">
        <v>40</v>
      </c>
      <c r="AE46" t="s">
        <v>37</v>
      </c>
      <c r="AF46" t="s">
        <v>37</v>
      </c>
      <c r="AG46" t="s">
        <v>37</v>
      </c>
      <c r="AH46" t="s">
        <v>37</v>
      </c>
      <c r="AK46">
        <v>95.81</v>
      </c>
      <c r="AL46">
        <v>95.23</v>
      </c>
      <c r="AM46">
        <v>0</v>
      </c>
      <c r="AN46">
        <v>0</v>
      </c>
      <c r="AO46">
        <v>0</v>
      </c>
      <c r="AP46">
        <v>0</v>
      </c>
      <c r="AQ46">
        <v>0.57999999999999996</v>
      </c>
      <c r="AR46">
        <v>0</v>
      </c>
      <c r="AS46">
        <v>0</v>
      </c>
      <c r="AT46">
        <v>0</v>
      </c>
      <c r="AU46">
        <v>0</v>
      </c>
      <c r="AV46">
        <v>0</v>
      </c>
      <c r="AW46">
        <v>0</v>
      </c>
      <c r="AX46">
        <v>0</v>
      </c>
      <c r="AY46">
        <v>0</v>
      </c>
      <c r="AZ46">
        <v>0</v>
      </c>
      <c r="BA46">
        <v>0</v>
      </c>
      <c r="BB46">
        <v>0</v>
      </c>
      <c r="BC46">
        <v>0</v>
      </c>
      <c r="BD46">
        <v>0</v>
      </c>
      <c r="BE46">
        <v>0</v>
      </c>
      <c r="BF46">
        <v>3</v>
      </c>
      <c r="BG46">
        <f t="shared" si="0"/>
        <v>45</v>
      </c>
    </row>
    <row r="47" spans="1:59" x14ac:dyDescent="0.3">
      <c r="A47">
        <v>823</v>
      </c>
      <c r="B47" t="s">
        <v>180</v>
      </c>
      <c r="C47" t="s">
        <v>181</v>
      </c>
      <c r="D47" t="s">
        <v>34</v>
      </c>
      <c r="E47" t="s">
        <v>45</v>
      </c>
      <c r="F47">
        <v>0</v>
      </c>
      <c r="G47">
        <v>0</v>
      </c>
      <c r="H47">
        <v>0</v>
      </c>
      <c r="I47">
        <v>0</v>
      </c>
      <c r="J47">
        <v>0</v>
      </c>
      <c r="K47">
        <v>1</v>
      </c>
      <c r="L47">
        <v>1</v>
      </c>
      <c r="M47">
        <v>0</v>
      </c>
      <c r="N47">
        <v>0</v>
      </c>
      <c r="O47">
        <v>0</v>
      </c>
      <c r="P47">
        <v>0</v>
      </c>
      <c r="Q47">
        <v>0</v>
      </c>
      <c r="R47">
        <v>0</v>
      </c>
      <c r="S47">
        <v>0.27</v>
      </c>
      <c r="T47">
        <v>0.14000000000000001</v>
      </c>
      <c r="U47" t="s">
        <v>36</v>
      </c>
      <c r="V47" t="s">
        <v>36</v>
      </c>
      <c r="W47" t="s">
        <v>36</v>
      </c>
      <c r="X47" t="s">
        <v>36</v>
      </c>
      <c r="Y47" t="s">
        <v>37</v>
      </c>
      <c r="Z47" t="s">
        <v>37</v>
      </c>
      <c r="AA47">
        <v>6.4</v>
      </c>
      <c r="AB47" t="s">
        <v>96</v>
      </c>
      <c r="AD47" t="s">
        <v>40</v>
      </c>
      <c r="AE47" t="s">
        <v>37</v>
      </c>
      <c r="AF47" t="s">
        <v>37</v>
      </c>
      <c r="AG47" t="s">
        <v>37</v>
      </c>
      <c r="AH47" t="s">
        <v>37</v>
      </c>
      <c r="AI47" t="s">
        <v>41</v>
      </c>
      <c r="AJ47" t="s">
        <v>41</v>
      </c>
      <c r="AK47">
        <v>95.52</v>
      </c>
      <c r="AL47">
        <v>94.65</v>
      </c>
      <c r="AM47">
        <v>0.28999999999999998</v>
      </c>
      <c r="AN47">
        <v>0.28999999999999998</v>
      </c>
      <c r="AO47">
        <v>0</v>
      </c>
      <c r="AP47">
        <v>0.87</v>
      </c>
      <c r="AQ47">
        <v>0.87</v>
      </c>
      <c r="AR47">
        <v>0</v>
      </c>
      <c r="AS47">
        <v>0</v>
      </c>
      <c r="AT47">
        <v>0</v>
      </c>
      <c r="AU47">
        <v>0</v>
      </c>
      <c r="AV47">
        <v>0</v>
      </c>
      <c r="AW47">
        <v>0</v>
      </c>
      <c r="AX47">
        <v>0</v>
      </c>
      <c r="AY47">
        <v>0</v>
      </c>
      <c r="AZ47">
        <v>0</v>
      </c>
      <c r="BA47">
        <v>0</v>
      </c>
      <c r="BB47">
        <v>0</v>
      </c>
      <c r="BC47">
        <v>0</v>
      </c>
      <c r="BD47">
        <v>0</v>
      </c>
      <c r="BE47">
        <v>0</v>
      </c>
      <c r="BF47">
        <v>3</v>
      </c>
      <c r="BG47">
        <f t="shared" si="0"/>
        <v>46</v>
      </c>
    </row>
    <row r="48" spans="1:59" x14ac:dyDescent="0.3">
      <c r="A48">
        <v>824</v>
      </c>
      <c r="B48" t="s">
        <v>182</v>
      </c>
      <c r="C48" t="s">
        <v>183</v>
      </c>
      <c r="D48" t="s">
        <v>53</v>
      </c>
      <c r="E48" t="s">
        <v>45</v>
      </c>
      <c r="F48">
        <v>0</v>
      </c>
      <c r="G48">
        <v>0</v>
      </c>
      <c r="H48">
        <v>0</v>
      </c>
      <c r="I48">
        <v>1</v>
      </c>
      <c r="J48">
        <v>3</v>
      </c>
      <c r="K48">
        <v>1</v>
      </c>
      <c r="L48">
        <v>3</v>
      </c>
      <c r="M48">
        <v>0</v>
      </c>
      <c r="N48">
        <v>0</v>
      </c>
      <c r="O48">
        <v>0</v>
      </c>
      <c r="P48">
        <v>0</v>
      </c>
      <c r="Q48">
        <v>0.8</v>
      </c>
      <c r="R48">
        <v>4.33</v>
      </c>
      <c r="S48">
        <v>0.98</v>
      </c>
      <c r="T48">
        <v>3.32</v>
      </c>
      <c r="U48" t="s">
        <v>36</v>
      </c>
      <c r="V48" t="s">
        <v>36</v>
      </c>
      <c r="W48" t="s">
        <v>36</v>
      </c>
      <c r="X48" t="s">
        <v>36</v>
      </c>
      <c r="Y48" t="s">
        <v>37</v>
      </c>
      <c r="Z48" t="s">
        <v>37</v>
      </c>
      <c r="AA48">
        <v>5.6</v>
      </c>
      <c r="AB48" t="s">
        <v>184</v>
      </c>
      <c r="AC48" t="s">
        <v>151</v>
      </c>
      <c r="AD48" t="s">
        <v>40</v>
      </c>
      <c r="AE48" t="s">
        <v>37</v>
      </c>
      <c r="AF48" t="s">
        <v>37</v>
      </c>
      <c r="AG48" t="s">
        <v>37</v>
      </c>
      <c r="AH48" t="s">
        <v>37</v>
      </c>
      <c r="AK48">
        <v>95.81</v>
      </c>
      <c r="AL48">
        <v>95.81</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830</v>
      </c>
      <c r="B49" t="s">
        <v>185</v>
      </c>
      <c r="C49" t="s">
        <v>186</v>
      </c>
      <c r="D49" t="s">
        <v>50</v>
      </c>
      <c r="E49" t="s">
        <v>94</v>
      </c>
      <c r="F49">
        <v>0</v>
      </c>
      <c r="G49">
        <v>0</v>
      </c>
      <c r="H49">
        <v>0</v>
      </c>
      <c r="I49">
        <v>0</v>
      </c>
      <c r="J49">
        <v>0</v>
      </c>
      <c r="K49">
        <v>1</v>
      </c>
      <c r="L49">
        <v>2</v>
      </c>
      <c r="M49">
        <v>0</v>
      </c>
      <c r="N49">
        <v>0</v>
      </c>
      <c r="O49">
        <v>0</v>
      </c>
      <c r="P49">
        <v>0</v>
      </c>
      <c r="Q49">
        <v>0</v>
      </c>
      <c r="R49">
        <v>0</v>
      </c>
      <c r="S49">
        <v>0.4</v>
      </c>
      <c r="T49">
        <v>0.38</v>
      </c>
      <c r="U49" t="s">
        <v>36</v>
      </c>
      <c r="V49" t="s">
        <v>36</v>
      </c>
      <c r="W49" t="s">
        <v>36</v>
      </c>
      <c r="X49" t="s">
        <v>36</v>
      </c>
      <c r="Y49" t="s">
        <v>37</v>
      </c>
      <c r="Z49" t="s">
        <v>37</v>
      </c>
      <c r="AA49">
        <v>2.8</v>
      </c>
      <c r="AC49" t="s">
        <v>187</v>
      </c>
      <c r="AD49" t="s">
        <v>40</v>
      </c>
      <c r="AE49" t="s">
        <v>37</v>
      </c>
      <c r="AF49" t="s">
        <v>37</v>
      </c>
      <c r="AG49" t="s">
        <v>37</v>
      </c>
      <c r="AH49" t="s">
        <v>37</v>
      </c>
      <c r="AJ49" t="s">
        <v>140</v>
      </c>
      <c r="AK49">
        <v>95.81</v>
      </c>
      <c r="AL49">
        <v>95.52</v>
      </c>
      <c r="AM49">
        <v>0</v>
      </c>
      <c r="AN49">
        <v>0</v>
      </c>
      <c r="AO49">
        <v>0</v>
      </c>
      <c r="AP49">
        <v>0.28999999999999998</v>
      </c>
      <c r="AQ49">
        <v>0.28999999999999998</v>
      </c>
      <c r="AR49">
        <v>0</v>
      </c>
      <c r="AS49">
        <v>1</v>
      </c>
      <c r="AT49">
        <v>0</v>
      </c>
      <c r="AU49">
        <v>1</v>
      </c>
      <c r="AV49">
        <v>0</v>
      </c>
      <c r="AW49">
        <v>0</v>
      </c>
      <c r="AX49">
        <v>0</v>
      </c>
      <c r="AY49">
        <v>0</v>
      </c>
      <c r="AZ49">
        <v>0</v>
      </c>
      <c r="BA49">
        <v>1</v>
      </c>
      <c r="BB49">
        <v>0</v>
      </c>
      <c r="BC49">
        <v>0</v>
      </c>
      <c r="BD49">
        <v>0</v>
      </c>
      <c r="BE49">
        <v>0</v>
      </c>
      <c r="BF49">
        <v>3</v>
      </c>
      <c r="BG49">
        <f t="shared" si="0"/>
        <v>48</v>
      </c>
    </row>
    <row r="50" spans="1:59" x14ac:dyDescent="0.3">
      <c r="A50">
        <v>835</v>
      </c>
      <c r="B50" t="s">
        <v>190</v>
      </c>
      <c r="C50" t="s">
        <v>191</v>
      </c>
      <c r="D50" t="s">
        <v>44</v>
      </c>
      <c r="E50" t="s">
        <v>35</v>
      </c>
      <c r="F50">
        <v>0</v>
      </c>
      <c r="G50">
        <v>0</v>
      </c>
      <c r="H50">
        <v>0</v>
      </c>
      <c r="I50">
        <v>1</v>
      </c>
      <c r="J50">
        <v>3</v>
      </c>
      <c r="K50">
        <v>3</v>
      </c>
      <c r="L50">
        <v>3</v>
      </c>
      <c r="M50">
        <v>0</v>
      </c>
      <c r="N50">
        <v>0</v>
      </c>
      <c r="O50">
        <v>0</v>
      </c>
      <c r="P50">
        <v>0</v>
      </c>
      <c r="Q50">
        <v>1.46</v>
      </c>
      <c r="R50">
        <v>7.2</v>
      </c>
      <c r="S50">
        <v>2.36</v>
      </c>
      <c r="T50">
        <v>5.87</v>
      </c>
      <c r="U50" t="s">
        <v>36</v>
      </c>
      <c r="V50" t="s">
        <v>36</v>
      </c>
      <c r="W50" t="s">
        <v>36</v>
      </c>
      <c r="X50" t="s">
        <v>36</v>
      </c>
      <c r="Y50" t="s">
        <v>37</v>
      </c>
      <c r="Z50" t="s">
        <v>37</v>
      </c>
      <c r="AA50">
        <v>5.7</v>
      </c>
      <c r="AB50" t="s">
        <v>192</v>
      </c>
      <c r="AC50" t="s">
        <v>193</v>
      </c>
      <c r="AD50" t="s">
        <v>40</v>
      </c>
      <c r="AE50" t="s">
        <v>37</v>
      </c>
      <c r="AF50" t="s">
        <v>37</v>
      </c>
      <c r="AG50" t="s">
        <v>37</v>
      </c>
      <c r="AH50" t="s">
        <v>37</v>
      </c>
      <c r="AK50">
        <v>95.81</v>
      </c>
      <c r="AL50">
        <v>95.81</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838</v>
      </c>
      <c r="B51" t="s">
        <v>196</v>
      </c>
      <c r="C51" t="s">
        <v>197</v>
      </c>
      <c r="D51" t="s">
        <v>34</v>
      </c>
      <c r="E51" t="s">
        <v>35</v>
      </c>
      <c r="F51">
        <v>0</v>
      </c>
      <c r="G51">
        <v>0</v>
      </c>
      <c r="H51">
        <v>0</v>
      </c>
      <c r="I51">
        <v>0</v>
      </c>
      <c r="J51">
        <v>2</v>
      </c>
      <c r="K51">
        <v>1</v>
      </c>
      <c r="L51">
        <v>3</v>
      </c>
      <c r="M51">
        <v>0</v>
      </c>
      <c r="N51">
        <v>0</v>
      </c>
      <c r="O51">
        <v>0</v>
      </c>
      <c r="P51">
        <v>0</v>
      </c>
      <c r="Q51">
        <v>0</v>
      </c>
      <c r="R51">
        <v>6.2</v>
      </c>
      <c r="S51">
        <v>0.7</v>
      </c>
      <c r="T51">
        <v>4.96</v>
      </c>
      <c r="U51" t="s">
        <v>36</v>
      </c>
      <c r="V51" t="s">
        <v>36</v>
      </c>
      <c r="W51" t="s">
        <v>36</v>
      </c>
      <c r="X51" t="s">
        <v>36</v>
      </c>
      <c r="Y51" t="s">
        <v>37</v>
      </c>
      <c r="Z51" t="s">
        <v>37</v>
      </c>
      <c r="AA51">
        <v>5</v>
      </c>
      <c r="AC51" t="s">
        <v>198</v>
      </c>
      <c r="AD51" t="s">
        <v>40</v>
      </c>
      <c r="AE51" t="s">
        <v>37</v>
      </c>
      <c r="AF51" t="s">
        <v>37</v>
      </c>
      <c r="AG51" t="s">
        <v>37</v>
      </c>
      <c r="AH51" t="s">
        <v>37</v>
      </c>
      <c r="AK51">
        <v>95.81</v>
      </c>
      <c r="AL51">
        <v>95.81</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901</v>
      </c>
      <c r="B52" t="s">
        <v>199</v>
      </c>
      <c r="C52" t="s">
        <v>200</v>
      </c>
      <c r="D52" t="s">
        <v>34</v>
      </c>
      <c r="E52" t="s">
        <v>94</v>
      </c>
      <c r="F52">
        <v>0</v>
      </c>
      <c r="G52">
        <v>0</v>
      </c>
      <c r="H52">
        <v>0</v>
      </c>
      <c r="I52">
        <v>2</v>
      </c>
      <c r="J52">
        <v>3</v>
      </c>
      <c r="K52">
        <v>3</v>
      </c>
      <c r="L52">
        <v>3</v>
      </c>
      <c r="M52">
        <v>0</v>
      </c>
      <c r="N52">
        <v>0</v>
      </c>
      <c r="O52">
        <v>0</v>
      </c>
      <c r="P52">
        <v>0</v>
      </c>
      <c r="Q52">
        <v>1.2</v>
      </c>
      <c r="R52">
        <v>3.09</v>
      </c>
      <c r="S52">
        <v>1.7</v>
      </c>
      <c r="T52">
        <v>2.87</v>
      </c>
      <c r="U52" t="s">
        <v>36</v>
      </c>
      <c r="V52" t="s">
        <v>36</v>
      </c>
      <c r="W52" t="s">
        <v>36</v>
      </c>
      <c r="X52" t="s">
        <v>36</v>
      </c>
      <c r="Y52" t="s">
        <v>37</v>
      </c>
      <c r="Z52" t="s">
        <v>37</v>
      </c>
      <c r="AA52">
        <v>3.8</v>
      </c>
      <c r="AC52" t="s">
        <v>57</v>
      </c>
      <c r="AD52" t="s">
        <v>40</v>
      </c>
      <c r="AE52" t="s">
        <v>37</v>
      </c>
      <c r="AF52" t="s">
        <v>37</v>
      </c>
      <c r="AG52" t="s">
        <v>37</v>
      </c>
      <c r="AH52" t="s">
        <v>37</v>
      </c>
      <c r="AI52" t="s">
        <v>41</v>
      </c>
      <c r="AJ52" t="s">
        <v>41</v>
      </c>
      <c r="AK52">
        <v>95.81</v>
      </c>
      <c r="AL52">
        <v>93.78</v>
      </c>
      <c r="AM52">
        <v>0.28999999999999998</v>
      </c>
      <c r="AN52">
        <v>0</v>
      </c>
      <c r="AO52">
        <v>0.28999999999999998</v>
      </c>
      <c r="AP52">
        <v>1.1599999999999999</v>
      </c>
      <c r="AQ52">
        <v>2.0299999999999998</v>
      </c>
      <c r="AR52">
        <v>2</v>
      </c>
      <c r="AS52">
        <v>3</v>
      </c>
      <c r="AT52">
        <v>2.5</v>
      </c>
      <c r="AU52">
        <v>2</v>
      </c>
      <c r="AV52">
        <v>1</v>
      </c>
      <c r="AW52">
        <v>4</v>
      </c>
      <c r="AX52">
        <v>0</v>
      </c>
      <c r="AY52">
        <v>0</v>
      </c>
      <c r="AZ52">
        <v>0</v>
      </c>
      <c r="BA52">
        <v>2</v>
      </c>
      <c r="BB52">
        <v>4</v>
      </c>
      <c r="BC52">
        <v>0</v>
      </c>
      <c r="BD52">
        <v>0</v>
      </c>
      <c r="BE52">
        <v>0</v>
      </c>
      <c r="BF52">
        <v>3</v>
      </c>
      <c r="BG52">
        <f t="shared" si="0"/>
        <v>51</v>
      </c>
    </row>
    <row r="53" spans="1:59" x14ac:dyDescent="0.3">
      <c r="A53">
        <v>971</v>
      </c>
      <c r="B53" t="s">
        <v>208</v>
      </c>
      <c r="C53" t="s">
        <v>209</v>
      </c>
      <c r="D53" t="s">
        <v>112</v>
      </c>
      <c r="E53" t="s">
        <v>45</v>
      </c>
      <c r="F53">
        <v>0</v>
      </c>
      <c r="G53">
        <v>0</v>
      </c>
      <c r="H53">
        <v>0</v>
      </c>
      <c r="I53">
        <v>0</v>
      </c>
      <c r="J53">
        <v>2</v>
      </c>
      <c r="K53">
        <v>1</v>
      </c>
      <c r="L53">
        <v>2</v>
      </c>
      <c r="M53">
        <v>0</v>
      </c>
      <c r="N53">
        <v>0</v>
      </c>
      <c r="O53">
        <v>0</v>
      </c>
      <c r="P53">
        <v>0</v>
      </c>
      <c r="Q53">
        <v>0</v>
      </c>
      <c r="R53">
        <v>1.22</v>
      </c>
      <c r="S53">
        <v>0.32</v>
      </c>
      <c r="T53">
        <v>0.98</v>
      </c>
      <c r="U53" t="s">
        <v>36</v>
      </c>
      <c r="V53" t="s">
        <v>36</v>
      </c>
      <c r="W53" t="s">
        <v>36</v>
      </c>
      <c r="X53" t="s">
        <v>36</v>
      </c>
      <c r="Y53" t="s">
        <v>37</v>
      </c>
      <c r="Z53" t="s">
        <v>37</v>
      </c>
      <c r="AA53">
        <v>3.6</v>
      </c>
      <c r="AC53" t="s">
        <v>176</v>
      </c>
      <c r="AD53" t="s">
        <v>40</v>
      </c>
      <c r="AE53" t="s">
        <v>37</v>
      </c>
      <c r="AF53" t="s">
        <v>37</v>
      </c>
      <c r="AG53" t="s">
        <v>37</v>
      </c>
      <c r="AH53" t="s">
        <v>37</v>
      </c>
      <c r="AK53">
        <v>95.81</v>
      </c>
      <c r="AL53">
        <v>95.81</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sheetData>
  <sortState xmlns:xlrd2="http://schemas.microsoft.com/office/spreadsheetml/2017/richdata2" ref="A2:BF5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331</v>
      </c>
      <c r="B1" s="11" t="s">
        <v>332</v>
      </c>
      <c r="C1" s="8"/>
    </row>
    <row r="2" spans="1:3" ht="28.2" customHeight="1" x14ac:dyDescent="0.3">
      <c r="A2" s="21" t="s">
        <v>333</v>
      </c>
      <c r="B2" s="22" t="s">
        <v>305</v>
      </c>
      <c r="C2" s="22" t="s">
        <v>334</v>
      </c>
    </row>
    <row r="3" spans="1:3" ht="28.8" x14ac:dyDescent="0.3">
      <c r="A3" s="4" t="s">
        <v>0</v>
      </c>
      <c r="B3" s="5" t="s">
        <v>335</v>
      </c>
      <c r="C3" s="16"/>
    </row>
    <row r="4" spans="1:3" x14ac:dyDescent="0.3">
      <c r="A4" s="4" t="s">
        <v>215</v>
      </c>
      <c r="B4" s="5" t="s">
        <v>336</v>
      </c>
      <c r="C4" s="16"/>
    </row>
    <row r="5" spans="1:3" x14ac:dyDescent="0.3">
      <c r="A5" s="4" t="s">
        <v>217</v>
      </c>
      <c r="B5" s="5" t="s">
        <v>218</v>
      </c>
      <c r="C5" s="16"/>
    </row>
    <row r="6" spans="1:3" ht="57.6" x14ac:dyDescent="0.3">
      <c r="A6" s="4" t="s">
        <v>1</v>
      </c>
      <c r="B6" s="5" t="s">
        <v>219</v>
      </c>
      <c r="C6" s="16" t="s">
        <v>287</v>
      </c>
    </row>
    <row r="7" spans="1:3" ht="28.8" x14ac:dyDescent="0.3">
      <c r="A7" s="4" t="s">
        <v>2</v>
      </c>
      <c r="B7" s="5" t="s">
        <v>220</v>
      </c>
      <c r="C7" s="16" t="s">
        <v>287</v>
      </c>
    </row>
    <row r="8" spans="1:3" ht="77.400000000000006" customHeight="1" x14ac:dyDescent="0.3">
      <c r="A8" s="4" t="s">
        <v>221</v>
      </c>
      <c r="B8" s="5" t="s">
        <v>222</v>
      </c>
      <c r="C8" s="16"/>
    </row>
    <row r="9" spans="1:3" ht="28.8" x14ac:dyDescent="0.3">
      <c r="A9" s="16" t="s">
        <v>337</v>
      </c>
      <c r="B9" s="5" t="s">
        <v>338</v>
      </c>
      <c r="C9" s="16" t="s">
        <v>287</v>
      </c>
    </row>
    <row r="10" spans="1:3" x14ac:dyDescent="0.3">
      <c r="A10" s="16" t="s">
        <v>339</v>
      </c>
      <c r="B10" s="5" t="s">
        <v>340</v>
      </c>
      <c r="C10" s="16" t="s">
        <v>287</v>
      </c>
    </row>
    <row r="11" spans="1:3" x14ac:dyDescent="0.3">
      <c r="A11" s="16" t="s">
        <v>341</v>
      </c>
      <c r="B11" s="5" t="s">
        <v>342</v>
      </c>
      <c r="C11" s="16" t="s">
        <v>293</v>
      </c>
    </row>
    <row r="12" spans="1:3" x14ac:dyDescent="0.3">
      <c r="A12" s="16" t="s">
        <v>343</v>
      </c>
      <c r="B12" s="5" t="s">
        <v>344</v>
      </c>
      <c r="C12" s="16" t="s">
        <v>293</v>
      </c>
    </row>
    <row r="13" spans="1:3" x14ac:dyDescent="0.3">
      <c r="A13" s="16" t="s">
        <v>345</v>
      </c>
      <c r="B13" s="5" t="s">
        <v>346</v>
      </c>
      <c r="C13" s="16" t="s">
        <v>293</v>
      </c>
    </row>
    <row r="14" spans="1:3" x14ac:dyDescent="0.3">
      <c r="A14" s="16" t="s">
        <v>347</v>
      </c>
      <c r="B14" s="5" t="s">
        <v>348</v>
      </c>
      <c r="C14" s="16" t="s">
        <v>293</v>
      </c>
    </row>
    <row r="15" spans="1:3" ht="28.8" x14ac:dyDescent="0.3">
      <c r="A15" s="16" t="s">
        <v>349</v>
      </c>
      <c r="B15" s="5" t="s">
        <v>350</v>
      </c>
      <c r="C15" s="16" t="s">
        <v>287</v>
      </c>
    </row>
    <row r="16" spans="1:3" ht="57.6" x14ac:dyDescent="0.3">
      <c r="A16" s="4" t="s">
        <v>223</v>
      </c>
      <c r="B16" s="5" t="s">
        <v>224</v>
      </c>
      <c r="C16" s="16" t="s">
        <v>287</v>
      </c>
    </row>
    <row r="17" spans="1:3" ht="57.6" x14ac:dyDescent="0.3">
      <c r="A17" s="4" t="s">
        <v>225</v>
      </c>
      <c r="B17" s="5" t="s">
        <v>226</v>
      </c>
      <c r="C17" s="16" t="s">
        <v>287</v>
      </c>
    </row>
    <row r="18" spans="1:3" ht="43.2" x14ac:dyDescent="0.3">
      <c r="A18" s="16" t="s">
        <v>351</v>
      </c>
      <c r="B18" s="5" t="s">
        <v>352</v>
      </c>
      <c r="C18" s="16" t="s">
        <v>287</v>
      </c>
    </row>
    <row r="19" spans="1:3" ht="43.2" x14ac:dyDescent="0.3">
      <c r="A19" s="16" t="s">
        <v>353</v>
      </c>
      <c r="B19" s="5" t="s">
        <v>354</v>
      </c>
      <c r="C19" s="16"/>
    </row>
    <row r="20" spans="1:3" ht="43.2" x14ac:dyDescent="0.3">
      <c r="A20" s="16" t="s">
        <v>355</v>
      </c>
      <c r="B20" s="5" t="s">
        <v>356</v>
      </c>
      <c r="C20" s="16"/>
    </row>
    <row r="21" spans="1:3" ht="72" x14ac:dyDescent="0.3">
      <c r="A21" s="4" t="s">
        <v>227</v>
      </c>
      <c r="B21" s="5" t="s">
        <v>228</v>
      </c>
      <c r="C21" s="16" t="s">
        <v>293</v>
      </c>
    </row>
    <row r="22" spans="1:3" ht="28.8" x14ac:dyDescent="0.3">
      <c r="A22" s="4" t="s">
        <v>229</v>
      </c>
      <c r="B22" s="5" t="s">
        <v>230</v>
      </c>
      <c r="C22" s="11" t="s">
        <v>357</v>
      </c>
    </row>
    <row r="23" spans="1:3" ht="74.400000000000006" customHeight="1" x14ac:dyDescent="0.3">
      <c r="A23" s="16" t="s">
        <v>358</v>
      </c>
      <c r="B23" s="5" t="s">
        <v>359</v>
      </c>
      <c r="C23" s="11" t="s">
        <v>290</v>
      </c>
    </row>
    <row r="24" spans="1:3" ht="57.6" x14ac:dyDescent="0.3">
      <c r="A24" s="4" t="s">
        <v>231</v>
      </c>
      <c r="B24" s="5" t="s">
        <v>232</v>
      </c>
      <c r="C24" s="16"/>
    </row>
    <row r="25" spans="1:3" ht="28.8" x14ac:dyDescent="0.3">
      <c r="A25" s="11" t="s">
        <v>360</v>
      </c>
      <c r="B25" s="5" t="s">
        <v>361</v>
      </c>
      <c r="C25" s="16" t="s">
        <v>362</v>
      </c>
    </row>
    <row r="26" spans="1:3" ht="132.6" customHeight="1" x14ac:dyDescent="0.3">
      <c r="A26" s="4" t="s">
        <v>233</v>
      </c>
      <c r="B26" s="5" t="s">
        <v>234</v>
      </c>
      <c r="C26" s="16" t="s">
        <v>362</v>
      </c>
    </row>
    <row r="27" spans="1:3" ht="28.2" customHeight="1" x14ac:dyDescent="0.3">
      <c r="A27" s="21" t="s">
        <v>363</v>
      </c>
      <c r="B27" s="22" t="s">
        <v>305</v>
      </c>
      <c r="C27" s="22" t="s">
        <v>334</v>
      </c>
    </row>
    <row r="28" spans="1:3" ht="147.6" customHeight="1" x14ac:dyDescent="0.3">
      <c r="A28" s="4" t="s">
        <v>235</v>
      </c>
      <c r="B28" s="5" t="s">
        <v>236</v>
      </c>
      <c r="C28" s="16" t="s">
        <v>329</v>
      </c>
    </row>
    <row r="29" spans="1:3" ht="28.8" x14ac:dyDescent="0.3">
      <c r="A29" s="16" t="s">
        <v>364</v>
      </c>
      <c r="B29" s="5" t="s">
        <v>365</v>
      </c>
      <c r="C29" s="16"/>
    </row>
    <row r="30" spans="1:3" x14ac:dyDescent="0.3">
      <c r="A30" s="16" t="s">
        <v>366</v>
      </c>
      <c r="B30" s="5" t="s">
        <v>367</v>
      </c>
      <c r="C30" s="16"/>
    </row>
    <row r="31" spans="1:3" x14ac:dyDescent="0.3">
      <c r="A31" s="16" t="s">
        <v>368</v>
      </c>
      <c r="B31" s="5" t="s">
        <v>369</v>
      </c>
      <c r="C31" s="16"/>
    </row>
    <row r="32" spans="1:3" x14ac:dyDescent="0.3">
      <c r="A32" s="16" t="s">
        <v>370</v>
      </c>
      <c r="B32" s="5" t="s">
        <v>371</v>
      </c>
      <c r="C32" s="16"/>
    </row>
    <row r="33" spans="1:3" x14ac:dyDescent="0.3">
      <c r="A33" s="16" t="s">
        <v>372</v>
      </c>
      <c r="B33" s="5" t="s">
        <v>373</v>
      </c>
      <c r="C33" s="16"/>
    </row>
    <row r="34" spans="1:3" x14ac:dyDescent="0.3">
      <c r="A34" s="16" t="s">
        <v>374</v>
      </c>
      <c r="B34" s="5" t="s">
        <v>375</v>
      </c>
      <c r="C34" s="16"/>
    </row>
    <row r="35" spans="1:3" x14ac:dyDescent="0.3">
      <c r="A35" s="16" t="s">
        <v>376</v>
      </c>
      <c r="B35" s="5" t="s">
        <v>377</v>
      </c>
      <c r="C35" s="16"/>
    </row>
    <row r="36" spans="1:3" ht="28.8" x14ac:dyDescent="0.3">
      <c r="A36" s="11" t="s">
        <v>378</v>
      </c>
      <c r="B36" s="5" t="s">
        <v>379</v>
      </c>
      <c r="C36" s="16"/>
    </row>
    <row r="37" spans="1:3" ht="72" x14ac:dyDescent="0.3">
      <c r="A37" s="16" t="s">
        <v>380</v>
      </c>
      <c r="B37" s="5" t="s">
        <v>381</v>
      </c>
      <c r="C37" s="16"/>
    </row>
    <row r="38" spans="1:3" ht="28.8" x14ac:dyDescent="0.3">
      <c r="A38" s="11" t="s">
        <v>382</v>
      </c>
      <c r="B38" s="5" t="s">
        <v>383</v>
      </c>
      <c r="C38" s="16"/>
    </row>
    <row r="39" spans="1:3" ht="28.8" x14ac:dyDescent="0.3">
      <c r="A39" s="11" t="s">
        <v>384</v>
      </c>
      <c r="B39" s="23" t="s">
        <v>385</v>
      </c>
      <c r="C39" s="16"/>
    </row>
    <row r="40" spans="1:3" ht="28.8" x14ac:dyDescent="0.3">
      <c r="A40" s="11" t="s">
        <v>386</v>
      </c>
      <c r="B40" s="23" t="s">
        <v>387</v>
      </c>
      <c r="C40" s="16"/>
    </row>
    <row r="41" spans="1:3" ht="28.8" x14ac:dyDescent="0.3">
      <c r="A41" s="11" t="s">
        <v>388</v>
      </c>
      <c r="B41" s="23" t="s">
        <v>389</v>
      </c>
      <c r="C41" s="16"/>
    </row>
    <row r="42" spans="1:3" ht="28.8" x14ac:dyDescent="0.3">
      <c r="A42" s="11" t="s">
        <v>390</v>
      </c>
      <c r="B42" s="23" t="s">
        <v>391</v>
      </c>
      <c r="C42" s="16"/>
    </row>
    <row r="43" spans="1:3" ht="72" x14ac:dyDescent="0.3">
      <c r="A43" s="4" t="s">
        <v>31</v>
      </c>
      <c r="B43" s="5" t="s">
        <v>237</v>
      </c>
      <c r="C43" s="16"/>
    </row>
    <row r="44" spans="1:3" x14ac:dyDescent="0.3">
      <c r="A44" s="4" t="s">
        <v>238</v>
      </c>
      <c r="B44" s="5" t="s">
        <v>239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HUC040602Lake MichiganDshort</vt:lpstr>
      <vt:lpstr>Definitions-short</vt:lpstr>
      <vt:lpstr>Questions of tables</vt:lpstr>
      <vt:lpstr>Interpretations</vt:lpstr>
      <vt:lpstr>Species Selection Options </vt:lpstr>
      <vt:lpstr>References</vt:lpstr>
      <vt:lpstr>HUC040602Lake MichiganDist-long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2022-09-30T18:16:33Z</cp:lastPrinted>
  <dcterms:created xsi:type="dcterms:W3CDTF">2022-09-30T18:16:23Z</dcterms:created>
  <dcterms:modified xsi:type="dcterms:W3CDTF">2022-09-30T18:16:34Z</dcterms:modified>
</cp:coreProperties>
</file>